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defaultThemeVersion="124226"/>
  <mc:AlternateContent xmlns:mc="http://schemas.openxmlformats.org/markup-compatibility/2006">
    <mc:Choice Requires="x15">
      <x15ac:absPath xmlns:x15ac="http://schemas.microsoft.com/office/spreadsheetml/2010/11/ac" url="/Users/jaaphoogkamer/Documents/"/>
    </mc:Choice>
  </mc:AlternateContent>
  <xr:revisionPtr revIDLastSave="0" documentId="13_ncr:1_{747E79A1-85FF-1643-B739-D195C103385E}" xr6:coauthVersionLast="47" xr6:coauthVersionMax="47" xr10:uidLastSave="{00000000-0000-0000-0000-000000000000}"/>
  <bookViews>
    <workbookView xWindow="0" yWindow="500" windowWidth="28800" windowHeight="16260" xr2:uid="{00000000-000D-0000-FFFF-FFFF00000000}"/>
  </bookViews>
  <sheets>
    <sheet name="CBI Calculator " sheetId="2" r:id="rId1"/>
    <sheet name="Sheet1"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2" l="1"/>
  <c r="D78" i="2"/>
  <c r="D61" i="2"/>
  <c r="C88" i="2"/>
  <c r="D59" i="2"/>
  <c r="C86" i="2"/>
  <c r="D66" i="2" s="1"/>
  <c r="D74" i="2" l="1"/>
  <c r="D68" i="2"/>
  <c r="D70" i="2" s="1"/>
  <c r="D76" i="2"/>
  <c r="E136" i="3"/>
  <c r="D136" i="3"/>
  <c r="E107" i="3"/>
  <c r="E20" i="3" s="1"/>
  <c r="E22" i="3" s="1"/>
  <c r="D107" i="3"/>
  <c r="D20" i="3" s="1"/>
  <c r="C91" i="3"/>
  <c r="E81" i="3"/>
  <c r="E83" i="3" s="1"/>
  <c r="E87" i="3" s="1"/>
  <c r="D81" i="3"/>
  <c r="D89" i="3" s="1"/>
  <c r="D92" i="3" s="1"/>
  <c r="D94" i="3" s="1"/>
  <c r="E72" i="3"/>
  <c r="E70" i="3"/>
  <c r="D70" i="3"/>
  <c r="D72" i="3" s="1"/>
  <c r="E61" i="3"/>
  <c r="E63" i="3" s="1"/>
  <c r="D61" i="3"/>
  <c r="D63" i="3" s="1"/>
  <c r="D43" i="3"/>
  <c r="D45" i="3" s="1"/>
  <c r="E39" i="3"/>
  <c r="E43" i="3" s="1"/>
  <c r="D39" i="3"/>
  <c r="E33" i="3"/>
  <c r="D33" i="3"/>
  <c r="C17" i="3"/>
  <c r="D18" i="3" s="1"/>
  <c r="C17" i="2"/>
  <c r="D18" i="2" s="1"/>
  <c r="D22" i="2" s="1"/>
  <c r="E138" i="2"/>
  <c r="D138" i="2"/>
  <c r="E109" i="2"/>
  <c r="E20" i="2" s="1"/>
  <c r="D39" i="2"/>
  <c r="D109" i="2"/>
  <c r="D20" i="2" s="1"/>
  <c r="E39" i="2"/>
  <c r="E33" i="2"/>
  <c r="D33" i="2"/>
  <c r="D84" i="2" l="1"/>
  <c r="D90" i="2" s="1"/>
  <c r="D92" i="2" s="1"/>
  <c r="D25" i="2"/>
  <c r="E46" i="3"/>
  <c r="E45" i="3"/>
  <c r="E49" i="3" s="1"/>
  <c r="E111" i="3" s="1"/>
  <c r="D49" i="3"/>
  <c r="D111" i="3" s="1"/>
  <c r="E25" i="3"/>
  <c r="E24" i="3"/>
  <c r="E28" i="3" s="1"/>
  <c r="E110" i="3" s="1"/>
  <c r="D22" i="3"/>
  <c r="E89" i="3"/>
  <c r="E92" i="3" s="1"/>
  <c r="E94" i="3" s="1"/>
  <c r="E96" i="3" s="1"/>
  <c r="E99" i="3" s="1"/>
  <c r="E112" i="3" s="1"/>
  <c r="D46" i="3"/>
  <c r="D83" i="3"/>
  <c r="D87" i="3" s="1"/>
  <c r="D96" i="3" s="1"/>
  <c r="D99" i="3" s="1"/>
  <c r="D112" i="3" s="1"/>
  <c r="E25" i="2"/>
  <c r="E24" i="2"/>
  <c r="D43" i="2"/>
  <c r="D46" i="2" s="1"/>
  <c r="E43" i="2"/>
  <c r="D82" i="2" l="1"/>
  <c r="D94" i="2" s="1"/>
  <c r="D97" i="2" s="1"/>
  <c r="D24" i="3"/>
  <c r="D28" i="3" s="1"/>
  <c r="D110" i="3" s="1"/>
  <c r="D113" i="3" s="1"/>
  <c r="D120" i="3" s="1"/>
  <c r="D123" i="3" s="1"/>
  <c r="D25" i="3"/>
  <c r="E113" i="3"/>
  <c r="E120" i="3" s="1"/>
  <c r="E123" i="3" s="1"/>
  <c r="E46" i="2"/>
  <c r="E45" i="2"/>
  <c r="D24" i="2"/>
  <c r="D45" i="2"/>
  <c r="D49" i="2" s="1"/>
  <c r="D113" i="2" s="1"/>
  <c r="E28" i="2"/>
  <c r="D139" i="3" l="1"/>
  <c r="D141" i="3" s="1"/>
  <c r="D125" i="3"/>
  <c r="E125" i="3"/>
  <c r="E139" i="3"/>
  <c r="E141" i="3" s="1"/>
  <c r="E49" i="2"/>
  <c r="E113" i="2" s="1"/>
  <c r="E112" i="2"/>
  <c r="D28" i="2"/>
  <c r="D99" i="2" l="1"/>
  <c r="D101" i="2" s="1"/>
  <c r="E99" i="2"/>
  <c r="D112" i="2"/>
  <c r="D114" i="2" l="1"/>
  <c r="D115" i="2" s="1"/>
  <c r="D122" i="2" s="1"/>
  <c r="D125" i="2" s="1"/>
  <c r="E101" i="2"/>
  <c r="E114" i="2" s="1"/>
  <c r="E115" i="2" s="1"/>
  <c r="E122" i="2" s="1"/>
  <c r="E125" i="2" s="1"/>
  <c r="E127" i="2" s="1"/>
  <c r="E141" i="2" l="1"/>
  <c r="E143" i="2" s="1"/>
  <c r="D127" i="2"/>
  <c r="D141" i="2"/>
  <c r="D143" i="2" s="1"/>
</calcChain>
</file>

<file path=xl/sharedStrings.xml><?xml version="1.0" encoding="utf-8"?>
<sst xmlns="http://schemas.openxmlformats.org/spreadsheetml/2006/main" count="197" uniqueCount="85">
  <si>
    <t>Box 1</t>
  </si>
  <si>
    <t>Box 2</t>
  </si>
  <si>
    <t>Box 3</t>
  </si>
  <si>
    <t>Heffingskorting:</t>
  </si>
  <si>
    <t>Aftrekbare kosten</t>
  </si>
  <si>
    <t>Vervreemdingsvoordeel</t>
  </si>
  <si>
    <t>Overdrachtsprijs</t>
  </si>
  <si>
    <t>Verkrijgingsprijs</t>
  </si>
  <si>
    <t>Belastbaar inkomen box 2</t>
  </si>
  <si>
    <t>Algemene heffingskorting</t>
  </si>
  <si>
    <t>Arbeidskorting</t>
  </si>
  <si>
    <t>Netto besteedbaar inkomen</t>
  </si>
  <si>
    <t>Totaal PGA</t>
  </si>
  <si>
    <t xml:space="preserve">Belastbaar inkomen box 1 </t>
  </si>
  <si>
    <t>Verrekenbare verliezen</t>
  </si>
  <si>
    <t>…….</t>
  </si>
  <si>
    <t>…</t>
  </si>
  <si>
    <r>
      <t xml:space="preserve">PGA </t>
    </r>
    <r>
      <rPr>
        <i/>
        <sz val="8"/>
        <rFont val="Arial"/>
        <family val="2"/>
      </rPr>
      <t>(invullen in kader PGA)</t>
    </r>
  </si>
  <si>
    <t>&gt;</t>
  </si>
  <si>
    <t>Persoonsgebonden aftrek</t>
  </si>
  <si>
    <t>Partner 1</t>
  </si>
  <si>
    <t>Partner 2</t>
  </si>
  <si>
    <t>Totale inkomsten Belasting</t>
  </si>
  <si>
    <t>Consumptief besteedbaar inkomen</t>
  </si>
  <si>
    <t>Abbonementen</t>
  </si>
  <si>
    <t>Vaste Lasten pm</t>
  </si>
  <si>
    <t>woonlasten</t>
  </si>
  <si>
    <t>zorgverzekering</t>
  </si>
  <si>
    <t>Eigen woning forfait</t>
  </si>
  <si>
    <t>Totaal verschuldigde inkomstenbelasting box 2</t>
  </si>
  <si>
    <t>Totaal verschuldigde inkomstenbelasting box 1</t>
  </si>
  <si>
    <t>Uitgaven voor specifieke zorgkosten</t>
  </si>
  <si>
    <t>Betaalde partner alimentatie</t>
  </si>
  <si>
    <t>Partener 1</t>
  </si>
  <si>
    <t>Schulden</t>
  </si>
  <si>
    <t>Fictief rendement schulden, 2,47%</t>
  </si>
  <si>
    <t>Spaargeld</t>
  </si>
  <si>
    <t>..</t>
  </si>
  <si>
    <t>Fictief rendement spaargeld, 1,03%</t>
  </si>
  <si>
    <t>Beleggingen en andere bezittingen</t>
  </si>
  <si>
    <t>Fictief rendement beleggingen en andere bezittingen, 6,04%</t>
  </si>
  <si>
    <t>Belastbaar rendement</t>
  </si>
  <si>
    <t>Rendementsgrondslag</t>
  </si>
  <si>
    <t>Totaal</t>
  </si>
  <si>
    <t xml:space="preserve">Grondslag sparen en beleggen </t>
  </si>
  <si>
    <t xml:space="preserve">Heffingsvrij vermogen </t>
  </si>
  <si>
    <t>Aandeel in rendementsgrondslag</t>
  </si>
  <si>
    <t>Inkomen box 3</t>
  </si>
  <si>
    <t>Totaal verschuldigde inkomstenbelasting box 3</t>
  </si>
  <si>
    <t xml:space="preserve">Belasting box 3 </t>
  </si>
  <si>
    <t>Verschuldigde Inkomsten belasting</t>
  </si>
  <si>
    <t>Per maand</t>
  </si>
  <si>
    <t>...</t>
  </si>
  <si>
    <t xml:space="preserve">Consumptief besteedbaar inkomen calculator Transparanta </t>
  </si>
  <si>
    <t>overlijdensrisicoverzekering</t>
  </si>
  <si>
    <t xml:space="preserve">Vul elk voor u relevant dik omkaderd vakje in </t>
  </si>
  <si>
    <t>Bruto maandloon</t>
  </si>
  <si>
    <t>Winst uit onderneming per jaar</t>
  </si>
  <si>
    <t>Resultaat uit overige werkzaamheden per jaar</t>
  </si>
  <si>
    <t>Periodieke uitkeringen en verstrekkingen per jaar</t>
  </si>
  <si>
    <t>vakantiegeld %</t>
  </si>
  <si>
    <t>13e maand ja/nee</t>
  </si>
  <si>
    <t>Hypotheekrente</t>
  </si>
  <si>
    <t>WOZ-waarde woning</t>
  </si>
  <si>
    <t>Winstuitkering (dividend)</t>
  </si>
  <si>
    <t>nee</t>
  </si>
  <si>
    <t>Groen vermogen ja/nee</t>
  </si>
  <si>
    <t>Fiscaal partner ja/nee</t>
  </si>
  <si>
    <t xml:space="preserve">Box 3 </t>
  </si>
  <si>
    <t xml:space="preserve">Groen vrijstelling </t>
  </si>
  <si>
    <t>Per partner</t>
  </si>
  <si>
    <t>Saldo schulden</t>
  </si>
  <si>
    <t>Totaal min schuldendrempel</t>
  </si>
  <si>
    <t>Saldo spaargeld overig</t>
  </si>
  <si>
    <t xml:space="preserve">Saldo spaargeld groen </t>
  </si>
  <si>
    <t xml:space="preserve">Saldo spaargeld groen min vrijstelling </t>
  </si>
  <si>
    <t>Saldo spaargeld totaal</t>
  </si>
  <si>
    <t xml:space="preserve">Saldo beleggingen/ bezittingen groen min vrijstelling </t>
  </si>
  <si>
    <t xml:space="preserve">Saldo beleggingen/ bezittingen groen </t>
  </si>
  <si>
    <t>Saldo beleggingen/ bezittingen overig</t>
  </si>
  <si>
    <t>Saldo beleggingen/ bezittingen totaal</t>
  </si>
  <si>
    <t>Fictief rendement beleggingen en andere bezittingen: 6,04%</t>
  </si>
  <si>
    <t xml:space="preserve">Consumptief besteedbaar inkomen rekentool Transparanta </t>
  </si>
  <si>
    <t>Fictief rendement spaargeld: 1,03%</t>
  </si>
  <si>
    <t>Fictief rendement schulden: 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</si>
</sst>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quot;€&quot;\ #,##0_-"/>
    <numFmt numFmtId="166" formatCode="&quot;€&quot;\ #,##0"/>
    <numFmt numFmtId="167" formatCode="&quot;€&quot;\ #,##0.00"/>
  </numFmts>
  <fonts count="10" x14ac:knownFonts="1">
    <font>
      <sz val="10"/>
      <name val="Arial"/>
    </font>
    <font>
      <sz val="10"/>
      <name val="Arial"/>
      <family val="2"/>
    </font>
    <font>
      <b/>
      <sz val="11"/>
      <name val="Arial"/>
      <family val="2"/>
    </font>
    <font>
      <sz val="11"/>
      <name val="Arial"/>
      <family val="2"/>
    </font>
    <font>
      <u/>
      <sz val="11"/>
      <name val="Arial"/>
      <family val="2"/>
    </font>
    <font>
      <b/>
      <u/>
      <sz val="11"/>
      <name val="Arial"/>
      <family val="2"/>
    </font>
    <font>
      <i/>
      <sz val="8"/>
      <name val="Arial"/>
      <family val="2"/>
    </font>
    <font>
      <i/>
      <sz val="11"/>
      <name val="Arial"/>
      <family val="2"/>
    </font>
    <font>
      <sz val="18"/>
      <name val="Arial"/>
      <family val="2"/>
    </font>
    <font>
      <sz val="13"/>
      <name val="Arial"/>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24">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3" fillId="2" borderId="0" xfId="0" applyFont="1" applyFill="1"/>
    <xf numFmtId="165" fontId="3" fillId="2" borderId="0" xfId="0" applyNumberFormat="1" applyFont="1" applyFill="1"/>
    <xf numFmtId="0" fontId="7" fillId="2" borderId="0" xfId="0" applyFont="1" applyFill="1"/>
    <xf numFmtId="167" fontId="3" fillId="2" borderId="0" xfId="0" applyNumberFormat="1" applyFont="1" applyFill="1"/>
    <xf numFmtId="165" fontId="3" fillId="3" borderId="1" xfId="0" applyNumberFormat="1" applyFont="1" applyFill="1" applyBorder="1"/>
    <xf numFmtId="10" fontId="3" fillId="3" borderId="0" xfId="2" applyNumberFormat="1" applyFont="1" applyFill="1" applyBorder="1"/>
    <xf numFmtId="165" fontId="3" fillId="3" borderId="0" xfId="1" applyNumberFormat="1" applyFont="1" applyFill="1" applyBorder="1"/>
    <xf numFmtId="0" fontId="3" fillId="3" borderId="1" xfId="0" applyFont="1" applyFill="1" applyBorder="1"/>
    <xf numFmtId="0" fontId="2" fillId="4" borderId="9" xfId="0" applyFont="1" applyFill="1" applyBorder="1"/>
    <xf numFmtId="0" fontId="3" fillId="4" borderId="10" xfId="0" applyFont="1" applyFill="1" applyBorder="1"/>
    <xf numFmtId="0" fontId="2" fillId="4" borderId="10" xfId="0" applyFont="1" applyFill="1" applyBorder="1"/>
    <xf numFmtId="165" fontId="2" fillId="4" borderId="10" xfId="0" applyNumberFormat="1" applyFont="1" applyFill="1" applyBorder="1"/>
    <xf numFmtId="165" fontId="3" fillId="3" borderId="12" xfId="0" applyNumberFormat="1" applyFont="1" applyFill="1" applyBorder="1"/>
    <xf numFmtId="10" fontId="3" fillId="3" borderId="11" xfId="2" applyNumberFormat="1" applyFont="1" applyFill="1" applyBorder="1"/>
    <xf numFmtId="10" fontId="3" fillId="3" borderId="2" xfId="0" applyNumberFormat="1" applyFont="1" applyFill="1" applyBorder="1" applyAlignment="1">
      <alignment horizontal="right"/>
    </xf>
    <xf numFmtId="165" fontId="3" fillId="3" borderId="2" xfId="0" applyNumberFormat="1" applyFont="1" applyFill="1" applyBorder="1"/>
    <xf numFmtId="165" fontId="3" fillId="3" borderId="11" xfId="0" applyNumberFormat="1" applyFont="1" applyFill="1" applyBorder="1"/>
    <xf numFmtId="10" fontId="3" fillId="2" borderId="0" xfId="0" applyNumberFormat="1" applyFont="1" applyFill="1"/>
    <xf numFmtId="10" fontId="3" fillId="3" borderId="0" xfId="1" applyNumberFormat="1" applyFont="1" applyFill="1" applyBorder="1"/>
    <xf numFmtId="165" fontId="3" fillId="3" borderId="4" xfId="0" applyNumberFormat="1" applyFont="1" applyFill="1" applyBorder="1"/>
    <xf numFmtId="165" fontId="3" fillId="3" borderId="13" xfId="0" applyNumberFormat="1" applyFont="1" applyFill="1" applyBorder="1"/>
    <xf numFmtId="167" fontId="3" fillId="3" borderId="13" xfId="0" applyNumberFormat="1" applyFont="1" applyFill="1" applyBorder="1"/>
    <xf numFmtId="0" fontId="3" fillId="3" borderId="4" xfId="0" applyFont="1" applyFill="1" applyBorder="1"/>
    <xf numFmtId="166" fontId="3" fillId="3" borderId="13" xfId="0" applyNumberFormat="1" applyFont="1" applyFill="1" applyBorder="1"/>
    <xf numFmtId="0" fontId="2" fillId="4" borderId="14" xfId="0" applyFont="1" applyFill="1" applyBorder="1"/>
    <xf numFmtId="167" fontId="2" fillId="3" borderId="4" xfId="0" applyNumberFormat="1" applyFont="1" applyFill="1" applyBorder="1"/>
    <xf numFmtId="0" fontId="3" fillId="3" borderId="7" xfId="0" applyFont="1" applyFill="1" applyBorder="1"/>
    <xf numFmtId="0" fontId="3" fillId="3" borderId="13" xfId="0" applyFont="1" applyFill="1" applyBorder="1"/>
    <xf numFmtId="0" fontId="3" fillId="4" borderId="4" xfId="0" applyFont="1" applyFill="1" applyBorder="1"/>
    <xf numFmtId="165" fontId="3" fillId="3" borderId="0" xfId="0" applyNumberFormat="1" applyFont="1" applyFill="1"/>
    <xf numFmtId="10" fontId="3" fillId="3" borderId="13" xfId="0" applyNumberFormat="1" applyFont="1" applyFill="1" applyBorder="1"/>
    <xf numFmtId="0" fontId="3" fillId="3" borderId="0" xfId="0" applyFont="1" applyFill="1"/>
    <xf numFmtId="0" fontId="2" fillId="3" borderId="3" xfId="0" applyFont="1" applyFill="1" applyBorder="1"/>
    <xf numFmtId="0" fontId="3" fillId="3" borderId="5" xfId="0" applyFont="1" applyFill="1" applyBorder="1"/>
    <xf numFmtId="0" fontId="3" fillId="3" borderId="6" xfId="0" applyFont="1" applyFill="1" applyBorder="1"/>
    <xf numFmtId="0" fontId="3" fillId="3" borderId="8" xfId="0" applyFont="1" applyFill="1" applyBorder="1"/>
    <xf numFmtId="0" fontId="3" fillId="3" borderId="15" xfId="0" applyFont="1" applyFill="1" applyBorder="1"/>
    <xf numFmtId="165" fontId="3" fillId="3" borderId="16" xfId="0" applyNumberFormat="1" applyFont="1" applyFill="1" applyBorder="1"/>
    <xf numFmtId="167" fontId="3" fillId="3" borderId="0" xfId="0" applyNumberFormat="1" applyFont="1" applyFill="1"/>
    <xf numFmtId="165" fontId="3" fillId="3" borderId="17" xfId="0" applyNumberFormat="1" applyFont="1" applyFill="1" applyBorder="1"/>
    <xf numFmtId="166" fontId="3" fillId="3" borderId="18" xfId="0" applyNumberFormat="1" applyFont="1" applyFill="1" applyBorder="1" applyAlignment="1">
      <alignment horizontal="left"/>
    </xf>
    <xf numFmtId="165" fontId="3" fillId="3" borderId="19" xfId="0" applyNumberFormat="1" applyFont="1" applyFill="1" applyBorder="1"/>
    <xf numFmtId="166" fontId="3" fillId="3" borderId="20" xfId="0" applyNumberFormat="1" applyFont="1" applyFill="1" applyBorder="1" applyAlignment="1">
      <alignment horizontal="left"/>
    </xf>
    <xf numFmtId="165" fontId="3" fillId="3" borderId="21" xfId="0" applyNumberFormat="1" applyFont="1" applyFill="1" applyBorder="1"/>
    <xf numFmtId="166" fontId="3" fillId="3" borderId="15" xfId="0" applyNumberFormat="1" applyFont="1" applyFill="1" applyBorder="1" applyAlignment="1">
      <alignment horizontal="left"/>
    </xf>
    <xf numFmtId="9" fontId="3" fillId="3" borderId="0" xfId="0" applyNumberFormat="1" applyFont="1" applyFill="1"/>
    <xf numFmtId="0" fontId="4" fillId="3" borderId="15" xfId="0" applyFont="1" applyFill="1" applyBorder="1"/>
    <xf numFmtId="0" fontId="2" fillId="3" borderId="0" xfId="0" applyFont="1" applyFill="1"/>
    <xf numFmtId="165" fontId="2" fillId="4" borderId="14" xfId="0" applyNumberFormat="1" applyFont="1" applyFill="1" applyBorder="1"/>
    <xf numFmtId="0" fontId="3" fillId="3" borderId="16" xfId="0" applyFont="1" applyFill="1" applyBorder="1"/>
    <xf numFmtId="165" fontId="3" fillId="3" borderId="22" xfId="0" applyNumberFormat="1" applyFont="1" applyFill="1" applyBorder="1"/>
    <xf numFmtId="0" fontId="2" fillId="3" borderId="15" xfId="0" applyFont="1" applyFill="1" applyBorder="1"/>
    <xf numFmtId="165" fontId="3" fillId="3" borderId="16" xfId="1" applyNumberFormat="1" applyFont="1" applyFill="1" applyBorder="1"/>
    <xf numFmtId="167" fontId="3" fillId="3" borderId="16" xfId="0" applyNumberFormat="1" applyFont="1" applyFill="1" applyBorder="1"/>
    <xf numFmtId="10" fontId="3" fillId="3" borderId="16" xfId="1" applyNumberFormat="1" applyFont="1" applyFill="1" applyBorder="1"/>
    <xf numFmtId="166" fontId="3" fillId="3" borderId="0" xfId="0" applyNumberFormat="1" applyFont="1" applyFill="1"/>
    <xf numFmtId="166" fontId="3" fillId="3" borderId="0" xfId="0" applyNumberFormat="1" applyFont="1" applyFill="1" applyAlignment="1">
      <alignment horizontal="right"/>
    </xf>
    <xf numFmtId="166" fontId="3" fillId="3" borderId="16" xfId="0" applyNumberFormat="1" applyFont="1" applyFill="1" applyBorder="1" applyAlignment="1">
      <alignment horizontal="right"/>
    </xf>
    <xf numFmtId="165" fontId="3" fillId="3" borderId="14" xfId="0" applyNumberFormat="1" applyFont="1" applyFill="1" applyBorder="1"/>
    <xf numFmtId="0" fontId="5" fillId="3" borderId="15" xfId="0" applyFont="1" applyFill="1" applyBorder="1"/>
    <xf numFmtId="0" fontId="3" fillId="4" borderId="14" xfId="0" applyFont="1" applyFill="1" applyBorder="1"/>
    <xf numFmtId="167" fontId="2" fillId="3" borderId="5" xfId="0" applyNumberFormat="1" applyFont="1" applyFill="1" applyBorder="1"/>
    <xf numFmtId="0" fontId="2" fillId="3" borderId="16" xfId="0" applyFont="1" applyFill="1" applyBorder="1"/>
    <xf numFmtId="167" fontId="3" fillId="3" borderId="7" xfId="0" applyNumberFormat="1" applyFont="1" applyFill="1" applyBorder="1"/>
    <xf numFmtId="167" fontId="3" fillId="3" borderId="8" xfId="0" applyNumberFormat="1" applyFont="1" applyFill="1" applyBorder="1"/>
    <xf numFmtId="167" fontId="3" fillId="3" borderId="23" xfId="0" applyNumberFormat="1" applyFont="1" applyFill="1" applyBorder="1"/>
    <xf numFmtId="0" fontId="3" fillId="3" borderId="3" xfId="0" applyFont="1" applyFill="1" applyBorder="1"/>
    <xf numFmtId="165" fontId="2" fillId="3" borderId="4" xfId="0" applyNumberFormat="1" applyFont="1" applyFill="1" applyBorder="1"/>
    <xf numFmtId="165" fontId="2" fillId="3" borderId="5" xfId="0" applyNumberFormat="1" applyFont="1" applyFill="1" applyBorder="1"/>
    <xf numFmtId="165" fontId="3" fillId="3" borderId="7" xfId="0" applyNumberFormat="1" applyFont="1" applyFill="1" applyBorder="1"/>
    <xf numFmtId="165" fontId="3" fillId="3" borderId="8" xfId="0" applyNumberFormat="1" applyFont="1" applyFill="1" applyBorder="1"/>
    <xf numFmtId="165" fontId="2" fillId="4" borderId="5" xfId="0" applyNumberFormat="1" applyFont="1" applyFill="1" applyBorder="1"/>
    <xf numFmtId="0" fontId="2" fillId="4" borderId="3" xfId="0" applyFont="1" applyFill="1" applyBorder="1"/>
    <xf numFmtId="165" fontId="2" fillId="4" borderId="4" xfId="0" applyNumberFormat="1" applyFont="1" applyFill="1" applyBorder="1"/>
    <xf numFmtId="165" fontId="3" fillId="3" borderId="5" xfId="0" applyNumberFormat="1" applyFont="1" applyFill="1" applyBorder="1"/>
    <xf numFmtId="165" fontId="9" fillId="3" borderId="13" xfId="1" applyNumberFormat="1" applyFont="1" applyFill="1" applyBorder="1" applyAlignment="1">
      <alignment horizontal="center" vertical="top"/>
    </xf>
    <xf numFmtId="165" fontId="9" fillId="3" borderId="13" xfId="0" applyNumberFormat="1" applyFont="1" applyFill="1" applyBorder="1" applyAlignment="1">
      <alignment horizontal="center" vertical="center"/>
    </xf>
    <xf numFmtId="0" fontId="2" fillId="4" borderId="4" xfId="0" applyFont="1" applyFill="1" applyBorder="1"/>
    <xf numFmtId="0" fontId="2" fillId="4" borderId="5" xfId="0" applyFont="1" applyFill="1" applyBorder="1"/>
    <xf numFmtId="2" fontId="3" fillId="2" borderId="0" xfId="0" applyNumberFormat="1" applyFont="1" applyFill="1"/>
    <xf numFmtId="165" fontId="2" fillId="4" borderId="7" xfId="0" applyNumberFormat="1" applyFont="1" applyFill="1" applyBorder="1"/>
    <xf numFmtId="166" fontId="3" fillId="3" borderId="16" xfId="0" applyNumberFormat="1" applyFont="1" applyFill="1" applyBorder="1"/>
    <xf numFmtId="165" fontId="2" fillId="4" borderId="8" xfId="0" applyNumberFormat="1" applyFont="1" applyFill="1" applyBorder="1"/>
    <xf numFmtId="0" fontId="2" fillId="4" borderId="6" xfId="0" applyFont="1" applyFill="1" applyBorder="1"/>
    <xf numFmtId="0" fontId="3" fillId="4" borderId="7" xfId="0" applyFont="1" applyFill="1" applyBorder="1"/>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cellXfs>
  <cellStyles count="3">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13925-2F24-5942-A212-0DC205366444}">
  <dimension ref="B1:V152"/>
  <sheetViews>
    <sheetView tabSelected="1" topLeftCell="A134" zoomScale="106" zoomScaleNormal="100" workbookViewId="0">
      <selection activeCell="D11" sqref="D11"/>
    </sheetView>
  </sheetViews>
  <sheetFormatPr baseColWidth="10" defaultColWidth="9.1640625" defaultRowHeight="14" x14ac:dyDescent="0.15"/>
  <cols>
    <col min="1" max="1" width="13.83203125" style="1" customWidth="1"/>
    <col min="2" max="2" width="52.33203125" style="1" bestFit="1" customWidth="1"/>
    <col min="3" max="5" width="14.83203125" style="1" customWidth="1"/>
    <col min="6" max="7" width="13.83203125" style="1" customWidth="1"/>
    <col min="8" max="8" width="12.1640625" style="1" bestFit="1" customWidth="1"/>
    <col min="9" max="9" width="13.83203125" style="1" customWidth="1"/>
    <col min="10" max="10" width="10.1640625" style="1" bestFit="1" customWidth="1"/>
    <col min="11" max="11" width="31" style="1" bestFit="1" customWidth="1"/>
    <col min="12" max="12" width="21.5" style="1" bestFit="1" customWidth="1"/>
    <col min="13" max="13" width="13.83203125" style="1" customWidth="1"/>
    <col min="14" max="14" width="11.83203125" style="1" bestFit="1" customWidth="1"/>
    <col min="15" max="21" width="13.83203125" style="1" customWidth="1"/>
    <col min="22" max="22" width="13.83203125" style="4" customWidth="1"/>
    <col min="23" max="25" width="13.83203125" style="1" customWidth="1"/>
    <col min="26" max="16384" width="9.1640625" style="1"/>
  </cols>
  <sheetData>
    <row r="1" spans="2:22" x14ac:dyDescent="0.15">
      <c r="N1" s="4"/>
      <c r="V1" s="1"/>
    </row>
    <row r="2" spans="2:22" ht="15" thickBot="1" x14ac:dyDescent="0.2">
      <c r="N2" s="4"/>
      <c r="V2" s="1"/>
    </row>
    <row r="3" spans="2:22" x14ac:dyDescent="0.15">
      <c r="B3" s="86" t="s">
        <v>82</v>
      </c>
      <c r="C3" s="87"/>
      <c r="D3" s="87"/>
      <c r="E3" s="88"/>
      <c r="N3" s="4"/>
      <c r="V3" s="1"/>
    </row>
    <row r="4" spans="2:22" ht="15" thickBot="1" x14ac:dyDescent="0.2">
      <c r="B4" s="89"/>
      <c r="C4" s="90"/>
      <c r="D4" s="90"/>
      <c r="E4" s="91"/>
      <c r="N4" s="4"/>
      <c r="V4" s="1"/>
    </row>
    <row r="5" spans="2:22" ht="15" thickBot="1" x14ac:dyDescent="0.2">
      <c r="B5" s="33" t="s">
        <v>55</v>
      </c>
      <c r="C5" s="23"/>
      <c r="D5" s="28"/>
      <c r="E5" s="34"/>
      <c r="N5" s="4"/>
      <c r="V5" s="1"/>
    </row>
    <row r="6" spans="2:22" ht="15" thickBot="1" x14ac:dyDescent="0.2">
      <c r="B6" s="35"/>
      <c r="C6" s="27"/>
      <c r="D6" s="27"/>
      <c r="E6" s="36"/>
      <c r="N6" s="4"/>
      <c r="V6" s="1"/>
    </row>
    <row r="7" spans="2:22" ht="20" customHeight="1" thickBot="1" x14ac:dyDescent="0.2">
      <c r="B7" s="9" t="s">
        <v>0</v>
      </c>
      <c r="C7" s="10"/>
      <c r="D7" s="11" t="s">
        <v>20</v>
      </c>
      <c r="E7" s="25" t="s">
        <v>21</v>
      </c>
      <c r="N7" s="4"/>
      <c r="V7" s="1"/>
    </row>
    <row r="8" spans="2:22" ht="20" customHeight="1" thickBot="1" x14ac:dyDescent="0.2">
      <c r="B8" s="67" t="s">
        <v>56</v>
      </c>
      <c r="C8" s="20"/>
      <c r="D8" s="21">
        <v>0</v>
      </c>
      <c r="E8" s="21">
        <v>0</v>
      </c>
      <c r="G8" s="3"/>
      <c r="N8" s="4"/>
      <c r="V8" s="1"/>
    </row>
    <row r="9" spans="2:22" ht="20" customHeight="1" thickBot="1" x14ac:dyDescent="0.2">
      <c r="B9" s="37" t="s">
        <v>61</v>
      </c>
      <c r="C9" s="30"/>
      <c r="D9" s="77" t="s">
        <v>65</v>
      </c>
      <c r="E9" s="77" t="s">
        <v>65</v>
      </c>
      <c r="G9" s="3"/>
      <c r="H9" s="2"/>
      <c r="N9" s="4"/>
      <c r="V9" s="1"/>
    </row>
    <row r="10" spans="2:22" ht="20" customHeight="1" thickBot="1" x14ac:dyDescent="0.2">
      <c r="B10" s="37" t="s">
        <v>60</v>
      </c>
      <c r="C10" s="30"/>
      <c r="D10" s="31">
        <v>0</v>
      </c>
      <c r="E10" s="31">
        <v>0</v>
      </c>
      <c r="G10" s="3"/>
      <c r="H10" s="4"/>
      <c r="N10" s="4"/>
      <c r="V10" s="1"/>
    </row>
    <row r="11" spans="2:22" ht="20" customHeight="1" thickBot="1" x14ac:dyDescent="0.2">
      <c r="B11" s="37" t="s">
        <v>57</v>
      </c>
      <c r="C11" s="30"/>
      <c r="D11" s="21">
        <v>0</v>
      </c>
      <c r="E11" s="21">
        <v>0</v>
      </c>
      <c r="H11" s="2"/>
      <c r="N11" s="4"/>
      <c r="V11" s="1"/>
    </row>
    <row r="12" spans="2:22" ht="20" customHeight="1" thickBot="1" x14ac:dyDescent="0.2">
      <c r="B12" s="37" t="s">
        <v>58</v>
      </c>
      <c r="C12" s="30"/>
      <c r="D12" s="21">
        <v>0</v>
      </c>
      <c r="E12" s="21">
        <v>0</v>
      </c>
      <c r="H12" s="2"/>
      <c r="N12" s="4"/>
      <c r="V12" s="1"/>
    </row>
    <row r="13" spans="2:22" ht="20" customHeight="1" thickBot="1" x14ac:dyDescent="0.2">
      <c r="B13" s="37" t="s">
        <v>59</v>
      </c>
      <c r="C13" s="30"/>
      <c r="D13" s="21">
        <v>0</v>
      </c>
      <c r="E13" s="21">
        <v>0</v>
      </c>
      <c r="N13" s="4"/>
      <c r="V13" s="1"/>
    </row>
    <row r="14" spans="2:22" ht="20" customHeight="1" thickBot="1" x14ac:dyDescent="0.2">
      <c r="B14" s="37"/>
      <c r="C14" s="32"/>
      <c r="D14" s="30"/>
      <c r="E14" s="38"/>
      <c r="H14" s="2"/>
      <c r="N14" s="4"/>
      <c r="V14" s="1"/>
    </row>
    <row r="15" spans="2:22" ht="20" customHeight="1" thickBot="1" x14ac:dyDescent="0.2">
      <c r="B15" s="37" t="s">
        <v>62</v>
      </c>
      <c r="C15" s="22">
        <v>0</v>
      </c>
      <c r="D15" s="30"/>
      <c r="E15" s="38"/>
      <c r="N15" s="4"/>
      <c r="V15" s="1"/>
    </row>
    <row r="16" spans="2:22" ht="20" customHeight="1" thickBot="1" x14ac:dyDescent="0.2">
      <c r="B16" s="37" t="s">
        <v>63</v>
      </c>
      <c r="C16" s="22">
        <v>0</v>
      </c>
      <c r="D16" s="30"/>
      <c r="E16" s="38"/>
      <c r="N16" s="4"/>
      <c r="V16" s="1"/>
    </row>
    <row r="17" spans="2:22" ht="20" customHeight="1" x14ac:dyDescent="0.15">
      <c r="B17" s="37" t="s">
        <v>28</v>
      </c>
      <c r="C17" s="66">
        <f>IF($C$16&gt;1310000,((4585+($C$16-1310000)*0.0235)),IF($C$16&gt;75000,$C$16*0.0035,IF($C$16&gt;50000,$C$16*0.0025,IF($C$16&gt;25000,$C$16*0.002,IF($C$16&gt;12500,$C$16*0.001,0)))))</f>
        <v>0</v>
      </c>
      <c r="D17" s="8"/>
      <c r="E17" s="38"/>
      <c r="H17" s="4"/>
      <c r="L17" s="4"/>
      <c r="N17" s="4"/>
      <c r="V17" s="1"/>
    </row>
    <row r="18" spans="2:22" ht="20" customHeight="1" x14ac:dyDescent="0.15">
      <c r="B18" s="37"/>
      <c r="C18" s="32"/>
      <c r="D18" s="30">
        <f>C17-C15</f>
        <v>0</v>
      </c>
      <c r="E18" s="38"/>
      <c r="N18" s="4"/>
      <c r="V18" s="1"/>
    </row>
    <row r="19" spans="2:22" ht="20" customHeight="1" x14ac:dyDescent="0.15">
      <c r="B19" s="37"/>
      <c r="C19" s="32"/>
      <c r="D19" s="32"/>
      <c r="E19" s="38"/>
      <c r="H19" s="4"/>
      <c r="V19" s="1"/>
    </row>
    <row r="20" spans="2:22" ht="20" customHeight="1" x14ac:dyDescent="0.15">
      <c r="B20" s="37" t="s">
        <v>17</v>
      </c>
      <c r="C20" s="30"/>
      <c r="D20" s="30">
        <f>D109</f>
        <v>0</v>
      </c>
      <c r="E20" s="38">
        <f>E109</f>
        <v>0</v>
      </c>
      <c r="H20" s="4"/>
      <c r="V20" s="1"/>
    </row>
    <row r="21" spans="2:22" ht="20" customHeight="1" x14ac:dyDescent="0.15">
      <c r="B21" s="37"/>
      <c r="C21" s="30"/>
      <c r="D21" s="5"/>
      <c r="E21" s="40"/>
      <c r="H21" s="4"/>
      <c r="V21" s="1"/>
    </row>
    <row r="22" spans="2:22" ht="20" customHeight="1" x14ac:dyDescent="0.15">
      <c r="B22" s="37" t="s">
        <v>13</v>
      </c>
      <c r="C22" s="30"/>
      <c r="D22" s="30">
        <f>IF(D9="ja",((D8+D11+D12+D13+D18-D20)+(D8*12)+(D8*12*D10)),IF(D9="nee",((D11+D12+D13+D18-D20)+(D8*12)+(D8*12*D10))))</f>
        <v>0</v>
      </c>
      <c r="E22" s="38">
        <f>IF(E9="ja",((E8+E11+E12+E13+E18-E20)+(E8*12)+(E8*12*E10)),IF(E9="nee",((E11+E12+E13+E18-E20)+(E8*12)+(E8*12*E10))))</f>
        <v>0</v>
      </c>
      <c r="H22" s="4"/>
      <c r="V22" s="1"/>
    </row>
    <row r="23" spans="2:22" ht="20" customHeight="1" x14ac:dyDescent="0.15">
      <c r="B23" s="37"/>
      <c r="C23" s="30"/>
      <c r="D23" s="30"/>
      <c r="E23" s="38"/>
      <c r="H23" s="4"/>
      <c r="V23" s="1"/>
    </row>
    <row r="24" spans="2:22" ht="20" customHeight="1" x14ac:dyDescent="0.15">
      <c r="B24" s="41">
        <v>75518</v>
      </c>
      <c r="C24" s="15">
        <v>0.36969999999999997</v>
      </c>
      <c r="D24" s="16">
        <f>IF(D22&lt;0,0,IF(D22&lt;$B$24,D22*$C$24,$B$24*$C$24))</f>
        <v>0</v>
      </c>
      <c r="E24" s="42">
        <f>IF(E22&lt;0,0,IF(E22&lt;$B$24,E22*$C$24,$B$24*$C$24))</f>
        <v>0</v>
      </c>
      <c r="H24" s="4"/>
      <c r="V24" s="1"/>
    </row>
    <row r="25" spans="2:22" ht="20" customHeight="1" x14ac:dyDescent="0.15">
      <c r="B25" s="43" t="s">
        <v>18</v>
      </c>
      <c r="C25" s="14">
        <v>0.495</v>
      </c>
      <c r="D25" s="17">
        <f>IF(D22&lt;$B$24,0,(D22-$B$24)*$C$25)</f>
        <v>0</v>
      </c>
      <c r="E25" s="44">
        <f>IF(E22&lt;$B$24,0,(E22-$B$24)*$C$25)</f>
        <v>0</v>
      </c>
      <c r="H25" s="4"/>
      <c r="V25" s="1"/>
    </row>
    <row r="26" spans="2:22" ht="20" customHeight="1" x14ac:dyDescent="0.15">
      <c r="B26" s="45"/>
      <c r="C26" s="46"/>
      <c r="D26" s="30"/>
      <c r="E26" s="38"/>
      <c r="H26" s="4"/>
      <c r="V26" s="1"/>
    </row>
    <row r="27" spans="2:22" ht="20" customHeight="1" x14ac:dyDescent="0.15">
      <c r="B27" s="37"/>
      <c r="C27" s="32"/>
      <c r="D27" s="5"/>
      <c r="E27" s="40"/>
      <c r="H27" s="4"/>
      <c r="V27" s="1"/>
    </row>
    <row r="28" spans="2:22" ht="20" customHeight="1" x14ac:dyDescent="0.15">
      <c r="B28" s="47" t="s">
        <v>30</v>
      </c>
      <c r="C28" s="48"/>
      <c r="D28" s="30">
        <f>SUM(D24:D26)</f>
        <v>0</v>
      </c>
      <c r="E28" s="38">
        <f>SUM(E24:E26)</f>
        <v>0</v>
      </c>
      <c r="H28" s="4"/>
      <c r="V28" s="1"/>
    </row>
    <row r="29" spans="2:22" ht="20" customHeight="1" thickBot="1" x14ac:dyDescent="0.2">
      <c r="B29" s="35"/>
      <c r="C29" s="27"/>
      <c r="D29" s="70"/>
      <c r="E29" s="71"/>
      <c r="H29" s="4"/>
      <c r="V29" s="1"/>
    </row>
    <row r="30" spans="2:22" ht="20" customHeight="1" thickBot="1" x14ac:dyDescent="0.2">
      <c r="B30" s="9" t="s">
        <v>1</v>
      </c>
      <c r="C30" s="10"/>
      <c r="D30" s="12" t="s">
        <v>20</v>
      </c>
      <c r="E30" s="49" t="s">
        <v>21</v>
      </c>
      <c r="H30" s="4"/>
      <c r="V30" s="1"/>
    </row>
    <row r="31" spans="2:22" ht="20" customHeight="1" thickBot="1" x14ac:dyDescent="0.2">
      <c r="B31" s="37" t="s">
        <v>64</v>
      </c>
      <c r="C31" s="23"/>
      <c r="D31" s="21">
        <v>0</v>
      </c>
      <c r="E31" s="21">
        <v>0</v>
      </c>
      <c r="H31" s="4"/>
      <c r="V31" s="1"/>
    </row>
    <row r="32" spans="2:22" ht="20" customHeight="1" thickBot="1" x14ac:dyDescent="0.2">
      <c r="B32" s="37" t="s">
        <v>4</v>
      </c>
      <c r="C32" s="32"/>
      <c r="D32" s="21">
        <v>0</v>
      </c>
      <c r="E32" s="21">
        <v>0</v>
      </c>
      <c r="H32" s="4"/>
      <c r="V32" s="1"/>
    </row>
    <row r="33" spans="2:22" ht="20" customHeight="1" x14ac:dyDescent="0.15">
      <c r="B33" s="37"/>
      <c r="C33" s="32"/>
      <c r="D33" s="30">
        <f>D31-D32</f>
        <v>0</v>
      </c>
      <c r="E33" s="38">
        <f>E31-E32</f>
        <v>0</v>
      </c>
      <c r="H33" s="4"/>
      <c r="V33" s="1"/>
    </row>
    <row r="34" spans="2:22" ht="20" customHeight="1" thickBot="1" x14ac:dyDescent="0.2">
      <c r="B34" s="37"/>
      <c r="C34" s="32"/>
      <c r="D34" s="32"/>
      <c r="E34" s="50"/>
      <c r="H34" s="4"/>
      <c r="V34" s="1"/>
    </row>
    <row r="35" spans="2:22" ht="20" customHeight="1" thickBot="1" x14ac:dyDescent="0.2">
      <c r="B35" s="37" t="s">
        <v>5</v>
      </c>
      <c r="C35" s="32"/>
      <c r="D35" s="21">
        <v>0</v>
      </c>
      <c r="E35" s="21">
        <v>0</v>
      </c>
      <c r="H35" s="4"/>
      <c r="V35" s="1"/>
    </row>
    <row r="36" spans="2:22" ht="20" customHeight="1" thickBot="1" x14ac:dyDescent="0.2">
      <c r="B36" s="37"/>
      <c r="C36" s="32"/>
      <c r="D36" s="32"/>
      <c r="E36" s="50"/>
      <c r="H36" s="4"/>
      <c r="V36" s="1"/>
    </row>
    <row r="37" spans="2:22" ht="20" customHeight="1" thickBot="1" x14ac:dyDescent="0.2">
      <c r="B37" s="37" t="s">
        <v>6</v>
      </c>
      <c r="C37" s="32"/>
      <c r="D37" s="21">
        <v>0</v>
      </c>
      <c r="E37" s="21">
        <v>0</v>
      </c>
      <c r="H37" s="4"/>
      <c r="V37" s="1"/>
    </row>
    <row r="38" spans="2:22" ht="20" customHeight="1" thickBot="1" x14ac:dyDescent="0.2">
      <c r="B38" s="37" t="s">
        <v>7</v>
      </c>
      <c r="C38" s="32"/>
      <c r="D38" s="21">
        <v>0</v>
      </c>
      <c r="E38" s="21">
        <v>0</v>
      </c>
      <c r="H38" s="4"/>
      <c r="V38" s="1"/>
    </row>
    <row r="39" spans="2:22" ht="20" customHeight="1" x14ac:dyDescent="0.15">
      <c r="B39" s="37"/>
      <c r="C39" s="32"/>
      <c r="D39" s="30">
        <f>D37-D38</f>
        <v>0</v>
      </c>
      <c r="E39" s="38">
        <f>E37-E38</f>
        <v>0</v>
      </c>
      <c r="H39" s="4"/>
      <c r="V39" s="1"/>
    </row>
    <row r="40" spans="2:22" ht="20" customHeight="1" thickBot="1" x14ac:dyDescent="0.2">
      <c r="B40" s="37"/>
      <c r="C40" s="32"/>
      <c r="D40" s="30"/>
      <c r="E40" s="38"/>
      <c r="H40" s="4"/>
      <c r="V40" s="1"/>
    </row>
    <row r="41" spans="2:22" ht="20" customHeight="1" thickBot="1" x14ac:dyDescent="0.2">
      <c r="B41" s="37" t="s">
        <v>14</v>
      </c>
      <c r="C41" s="32"/>
      <c r="D41" s="21">
        <v>0</v>
      </c>
      <c r="E41" s="21">
        <v>0</v>
      </c>
      <c r="H41" s="4"/>
      <c r="V41" s="1"/>
    </row>
    <row r="42" spans="2:22" ht="20" customHeight="1" x14ac:dyDescent="0.15">
      <c r="B42" s="37"/>
      <c r="C42" s="32"/>
      <c r="D42" s="5"/>
      <c r="E42" s="40"/>
      <c r="H42" s="4"/>
      <c r="V42" s="1"/>
    </row>
    <row r="43" spans="2:22" ht="20" customHeight="1" x14ac:dyDescent="0.15">
      <c r="B43" s="37" t="s">
        <v>8</v>
      </c>
      <c r="C43" s="32"/>
      <c r="D43" s="30">
        <f>D39+D33-D41</f>
        <v>0</v>
      </c>
      <c r="E43" s="38">
        <f>E39+E33+E41</f>
        <v>0</v>
      </c>
      <c r="H43" s="4"/>
      <c r="V43" s="1"/>
    </row>
    <row r="44" spans="2:22" ht="20" customHeight="1" x14ac:dyDescent="0.15">
      <c r="B44" s="47"/>
      <c r="C44" s="32"/>
      <c r="D44" s="30"/>
      <c r="E44" s="38"/>
      <c r="H44" s="4"/>
      <c r="V44" s="1"/>
    </row>
    <row r="45" spans="2:22" ht="20" customHeight="1" x14ac:dyDescent="0.15">
      <c r="B45" s="41">
        <v>76000</v>
      </c>
      <c r="C45" s="15">
        <v>0.245</v>
      </c>
      <c r="D45" s="16">
        <f>IF($D$43&lt;0,0,IF($D$43&lt;76000,$D$43*0.245,76000*0.245))</f>
        <v>0</v>
      </c>
      <c r="E45" s="42">
        <f>IF($E$43&lt;0,0,IF($E$43&lt;76000,$E$43*C45,76000*C45))</f>
        <v>0</v>
      </c>
      <c r="H45" s="4"/>
      <c r="V45" s="1"/>
    </row>
    <row r="46" spans="2:22" ht="20" customHeight="1" x14ac:dyDescent="0.15">
      <c r="B46" s="43" t="s">
        <v>18</v>
      </c>
      <c r="C46" s="14">
        <v>0.33</v>
      </c>
      <c r="D46" s="13">
        <f>IF($D$43&lt;76000,0,($D$43-76000)*0.33)</f>
        <v>0</v>
      </c>
      <c r="E46" s="51">
        <f>IF($E$43&lt;76000,0,($E$43-76000)*0.33)</f>
        <v>0</v>
      </c>
      <c r="H46" s="4"/>
      <c r="V46" s="1"/>
    </row>
    <row r="47" spans="2:22" ht="20" customHeight="1" x14ac:dyDescent="0.15">
      <c r="B47" s="45"/>
      <c r="C47" s="6"/>
      <c r="D47" s="30"/>
      <c r="E47" s="38"/>
      <c r="H47" s="4"/>
      <c r="V47" s="1"/>
    </row>
    <row r="48" spans="2:22" ht="20" customHeight="1" x14ac:dyDescent="0.15">
      <c r="B48" s="47"/>
      <c r="C48" s="32"/>
      <c r="D48" s="5"/>
      <c r="E48" s="40"/>
      <c r="H48" s="4"/>
      <c r="V48" s="1"/>
    </row>
    <row r="49" spans="2:22" ht="20" customHeight="1" x14ac:dyDescent="0.15">
      <c r="B49" s="47" t="s">
        <v>29</v>
      </c>
      <c r="C49" s="32"/>
      <c r="D49" s="30">
        <f>D45+D46</f>
        <v>0</v>
      </c>
      <c r="E49" s="38">
        <f>E45+E46</f>
        <v>0</v>
      </c>
      <c r="H49" s="4"/>
      <c r="V49" s="1"/>
    </row>
    <row r="50" spans="2:22" ht="20" customHeight="1" x14ac:dyDescent="0.15">
      <c r="B50" s="47"/>
      <c r="C50" s="32"/>
      <c r="D50" s="30"/>
      <c r="E50" s="38"/>
      <c r="H50" s="4"/>
      <c r="V50" s="1"/>
    </row>
    <row r="51" spans="2:22" ht="20" customHeight="1" x14ac:dyDescent="0.15">
      <c r="B51" s="47"/>
      <c r="C51" s="32"/>
      <c r="D51" s="30"/>
      <c r="E51" s="38"/>
      <c r="H51" s="4"/>
      <c r="V51" s="1"/>
    </row>
    <row r="52" spans="2:22" ht="20" customHeight="1" x14ac:dyDescent="0.15">
      <c r="B52" s="47"/>
      <c r="C52" s="32"/>
      <c r="D52" s="30"/>
      <c r="E52" s="38"/>
      <c r="H52" s="4"/>
      <c r="V52" s="1"/>
    </row>
    <row r="53" spans="2:22" ht="20" customHeight="1" x14ac:dyDescent="0.15">
      <c r="B53" s="47"/>
      <c r="C53" s="32"/>
      <c r="D53" s="30"/>
      <c r="E53" s="38"/>
      <c r="H53" s="4"/>
      <c r="V53" s="1"/>
    </row>
    <row r="54" spans="2:22" ht="20" customHeight="1" thickBot="1" x14ac:dyDescent="0.2">
      <c r="B54" s="37"/>
      <c r="C54" s="32"/>
      <c r="D54" s="30"/>
      <c r="E54" s="38"/>
      <c r="H54" s="4"/>
      <c r="V54" s="1"/>
    </row>
    <row r="55" spans="2:22" ht="20" customHeight="1" thickBot="1" x14ac:dyDescent="0.2">
      <c r="B55" s="73" t="s">
        <v>68</v>
      </c>
      <c r="C55" s="29"/>
      <c r="D55" s="74"/>
      <c r="E55" s="72"/>
      <c r="H55" s="4"/>
      <c r="V55" s="1"/>
    </row>
    <row r="56" spans="2:22" ht="20" customHeight="1" x14ac:dyDescent="0.15">
      <c r="B56" s="33"/>
      <c r="C56" s="23"/>
      <c r="D56" s="20"/>
      <c r="E56" s="75"/>
      <c r="H56" s="4"/>
      <c r="V56" s="1"/>
    </row>
    <row r="57" spans="2:22" ht="20" customHeight="1" thickBot="1" x14ac:dyDescent="0.2">
      <c r="B57" s="47"/>
      <c r="C57" s="32"/>
      <c r="D57" s="30"/>
      <c r="E57" s="38"/>
      <c r="H57" s="4"/>
      <c r="V57" s="1"/>
    </row>
    <row r="58" spans="2:22" ht="20" customHeight="1" thickBot="1" x14ac:dyDescent="0.2">
      <c r="B58" s="47" t="s">
        <v>71</v>
      </c>
      <c r="C58" s="32"/>
      <c r="D58" s="21">
        <v>0</v>
      </c>
      <c r="E58" s="38"/>
      <c r="H58" s="4"/>
      <c r="V58" s="1"/>
    </row>
    <row r="59" spans="2:22" ht="20" customHeight="1" x14ac:dyDescent="0.15">
      <c r="B59" s="37" t="s">
        <v>72</v>
      </c>
      <c r="C59" s="32"/>
      <c r="D59" s="30">
        <f>IF(D80="ja",IF(D58&gt;7400,(D58)-7400,D58),IF(D58&gt;3600,(D58)-3600,D58))</f>
        <v>0</v>
      </c>
      <c r="E59" s="38"/>
      <c r="H59" s="4"/>
      <c r="V59" s="1"/>
    </row>
    <row r="60" spans="2:22" ht="20" customHeight="1" x14ac:dyDescent="0.15">
      <c r="B60" s="37"/>
      <c r="C60" s="32"/>
      <c r="D60" s="30"/>
      <c r="E60" s="38"/>
      <c r="H60" s="4"/>
      <c r="V60" s="1"/>
    </row>
    <row r="61" spans="2:22" ht="20" customHeight="1" x14ac:dyDescent="0.15">
      <c r="B61" s="37" t="s">
        <v>84</v>
      </c>
      <c r="C61" s="32"/>
      <c r="D61" s="30">
        <f>D59*0.0247</f>
        <v>0</v>
      </c>
      <c r="E61" s="38"/>
      <c r="H61" s="4"/>
      <c r="V61" s="1"/>
    </row>
    <row r="62" spans="2:22" ht="20" customHeight="1" x14ac:dyDescent="0.15">
      <c r="B62" s="37"/>
      <c r="C62" s="32"/>
      <c r="D62" s="30"/>
      <c r="E62" s="38"/>
      <c r="H62" s="4"/>
      <c r="V62" s="1"/>
    </row>
    <row r="63" spans="2:22" ht="20" customHeight="1" x14ac:dyDescent="0.15">
      <c r="B63" s="37"/>
      <c r="C63" s="32"/>
      <c r="D63" s="30"/>
      <c r="E63" s="38"/>
      <c r="H63" s="4"/>
      <c r="V63" s="1"/>
    </row>
    <row r="64" spans="2:22" ht="20" customHeight="1" thickBot="1" x14ac:dyDescent="0.2">
      <c r="B64" s="47"/>
      <c r="C64" s="32"/>
      <c r="D64" s="30"/>
      <c r="E64" s="38"/>
      <c r="H64" s="4"/>
      <c r="V64" s="1"/>
    </row>
    <row r="65" spans="2:22" ht="20" customHeight="1" thickBot="1" x14ac:dyDescent="0.2">
      <c r="B65" s="47" t="s">
        <v>74</v>
      </c>
      <c r="C65" s="32"/>
      <c r="D65" s="21">
        <v>0</v>
      </c>
      <c r="E65" s="38"/>
      <c r="H65" s="4"/>
      <c r="V65" s="1"/>
    </row>
    <row r="66" spans="2:22" ht="20" customHeight="1" thickBot="1" x14ac:dyDescent="0.2">
      <c r="B66" s="37" t="s">
        <v>75</v>
      </c>
      <c r="C66" s="32"/>
      <c r="D66" s="30">
        <f>IF(D73&gt;C86,D65,IF(D65-(C86-D73)&lt;0,0,D65-(C86-D73)))</f>
        <v>0</v>
      </c>
      <c r="E66" s="38"/>
      <c r="H66" s="4"/>
      <c r="V66" s="1"/>
    </row>
    <row r="67" spans="2:22" ht="20" customHeight="1" thickBot="1" x14ac:dyDescent="0.2">
      <c r="B67" s="47" t="s">
        <v>73</v>
      </c>
      <c r="C67" s="32"/>
      <c r="D67" s="21">
        <v>0</v>
      </c>
      <c r="E67" s="38"/>
      <c r="H67" s="4"/>
      <c r="V67" s="1"/>
    </row>
    <row r="68" spans="2:22" ht="20" customHeight="1" x14ac:dyDescent="0.15">
      <c r="B68" s="37" t="s">
        <v>76</v>
      </c>
      <c r="C68" s="32"/>
      <c r="D68" s="30">
        <f>SUM(D66:D67)</f>
        <v>0</v>
      </c>
      <c r="E68" s="38"/>
      <c r="H68" s="4"/>
      <c r="V68" s="1"/>
    </row>
    <row r="69" spans="2:22" ht="20" customHeight="1" x14ac:dyDescent="0.15">
      <c r="B69" s="37"/>
      <c r="C69" s="32"/>
      <c r="D69" s="30"/>
      <c r="E69" s="38"/>
      <c r="H69" s="4"/>
      <c r="V69" s="1"/>
    </row>
    <row r="70" spans="2:22" ht="20" customHeight="1" x14ac:dyDescent="0.15">
      <c r="B70" s="37" t="s">
        <v>83</v>
      </c>
      <c r="C70" s="32"/>
      <c r="D70" s="30">
        <f>D68*0.0103</f>
        <v>0</v>
      </c>
      <c r="E70" s="38"/>
      <c r="H70" s="4"/>
      <c r="V70" s="1"/>
    </row>
    <row r="71" spans="2:22" ht="20" customHeight="1" x14ac:dyDescent="0.15">
      <c r="B71" s="37"/>
      <c r="C71" s="32"/>
      <c r="D71" s="30"/>
      <c r="E71" s="38"/>
      <c r="H71" s="4"/>
      <c r="V71" s="1"/>
    </row>
    <row r="72" spans="2:22" ht="20" customHeight="1" thickBot="1" x14ac:dyDescent="0.2">
      <c r="B72" s="37"/>
      <c r="C72" s="32"/>
      <c r="D72" s="30"/>
      <c r="E72" s="38"/>
      <c r="H72" s="4"/>
      <c r="V72" s="1"/>
    </row>
    <row r="73" spans="2:22" ht="20" customHeight="1" thickBot="1" x14ac:dyDescent="0.2">
      <c r="B73" s="47" t="s">
        <v>78</v>
      </c>
      <c r="C73" s="32"/>
      <c r="D73" s="21">
        <v>0</v>
      </c>
      <c r="E73" s="38"/>
      <c r="H73" s="4"/>
      <c r="V73" s="1"/>
    </row>
    <row r="74" spans="2:22" ht="20" customHeight="1" thickBot="1" x14ac:dyDescent="0.2">
      <c r="B74" s="37" t="s">
        <v>77</v>
      </c>
      <c r="C74" s="32"/>
      <c r="D74" s="30">
        <f>IF(D73&lt;C86,0,D73-C86)</f>
        <v>0</v>
      </c>
      <c r="E74" s="38"/>
      <c r="H74" s="4"/>
      <c r="V74" s="1"/>
    </row>
    <row r="75" spans="2:22" ht="20" customHeight="1" thickBot="1" x14ac:dyDescent="0.2">
      <c r="B75" s="47" t="s">
        <v>79</v>
      </c>
      <c r="C75" s="32"/>
      <c r="D75" s="21">
        <v>0</v>
      </c>
      <c r="E75" s="38"/>
      <c r="H75" s="4"/>
      <c r="V75" s="1"/>
    </row>
    <row r="76" spans="2:22" ht="20" customHeight="1" x14ac:dyDescent="0.15">
      <c r="B76" s="37" t="s">
        <v>80</v>
      </c>
      <c r="C76" s="32"/>
      <c r="D76" s="30">
        <f>SUM(D74:D75)</f>
        <v>0</v>
      </c>
      <c r="E76" s="38"/>
      <c r="H76" s="4"/>
      <c r="V76" s="1"/>
    </row>
    <row r="77" spans="2:22" ht="20" customHeight="1" x14ac:dyDescent="0.15">
      <c r="B77" s="37"/>
      <c r="C77" s="32"/>
      <c r="D77" s="7"/>
      <c r="E77" s="53"/>
      <c r="H77" s="4"/>
      <c r="V77" s="1"/>
    </row>
    <row r="78" spans="2:22" ht="20" customHeight="1" x14ac:dyDescent="0.15">
      <c r="B78" s="37" t="s">
        <v>81</v>
      </c>
      <c r="C78" s="32"/>
      <c r="D78" s="7">
        <f>D76*0.0604</f>
        <v>0</v>
      </c>
      <c r="E78" s="53"/>
      <c r="H78" s="4"/>
      <c r="V78" s="1"/>
    </row>
    <row r="79" spans="2:22" ht="20" customHeight="1" thickBot="1" x14ac:dyDescent="0.2">
      <c r="B79" s="37"/>
      <c r="C79" s="32"/>
      <c r="D79" s="7"/>
      <c r="E79" s="53"/>
      <c r="H79" s="4"/>
      <c r="V79" s="1"/>
    </row>
    <row r="80" spans="2:22" ht="20" customHeight="1" thickBot="1" x14ac:dyDescent="0.2">
      <c r="B80" s="37" t="s">
        <v>67</v>
      </c>
      <c r="C80" s="32"/>
      <c r="D80" s="76" t="s">
        <v>65</v>
      </c>
      <c r="E80" s="53"/>
      <c r="H80" s="4"/>
      <c r="V80" s="1"/>
    </row>
    <row r="81" spans="2:22" ht="20" customHeight="1" x14ac:dyDescent="0.15">
      <c r="B81" s="37"/>
      <c r="C81" s="32"/>
      <c r="D81" s="7"/>
      <c r="E81" s="53"/>
      <c r="H81" s="4"/>
      <c r="V81" s="1"/>
    </row>
    <row r="82" spans="2:22" ht="20" customHeight="1" x14ac:dyDescent="0.15">
      <c r="B82" s="47" t="s">
        <v>41</v>
      </c>
      <c r="C82" s="32"/>
      <c r="D82" s="39">
        <f>IF(D78+D70-D61&lt;0,0,(D78+D70-D61))</f>
        <v>0</v>
      </c>
      <c r="E82" s="54"/>
      <c r="H82" s="18"/>
      <c r="V82" s="1"/>
    </row>
    <row r="83" spans="2:22" ht="20" customHeight="1" x14ac:dyDescent="0.15">
      <c r="B83" s="37"/>
      <c r="C83" s="32"/>
      <c r="D83" s="7"/>
      <c r="E83" s="53"/>
      <c r="H83" s="4"/>
      <c r="V83" s="1"/>
    </row>
    <row r="84" spans="2:22" ht="20" customHeight="1" x14ac:dyDescent="0.15">
      <c r="B84" s="47" t="s">
        <v>42</v>
      </c>
      <c r="C84" s="32"/>
      <c r="D84" s="7">
        <f>IF(D76+D68-D59=0,0.01,(D76+D68-D59))</f>
        <v>0.01</v>
      </c>
      <c r="E84" s="53"/>
      <c r="H84" s="4"/>
      <c r="V84" s="1"/>
    </row>
    <row r="85" spans="2:22" ht="20" customHeight="1" x14ac:dyDescent="0.15">
      <c r="B85" s="47"/>
      <c r="C85" s="32"/>
      <c r="D85" s="7"/>
      <c r="E85" s="53"/>
      <c r="H85" s="4"/>
      <c r="V85" s="1"/>
    </row>
    <row r="86" spans="2:22" ht="20" customHeight="1" x14ac:dyDescent="0.15">
      <c r="B86" s="37" t="s">
        <v>69</v>
      </c>
      <c r="C86" s="39">
        <f>IF(D80="ja",71251*2,IF(D80="nee",71251,0))</f>
        <v>71251</v>
      </c>
      <c r="D86" s="7"/>
      <c r="E86" s="53"/>
      <c r="H86" s="4"/>
      <c r="V86" s="1"/>
    </row>
    <row r="87" spans="2:22" ht="20" customHeight="1" x14ac:dyDescent="0.15">
      <c r="B87" s="47"/>
      <c r="C87" s="32"/>
      <c r="D87" s="7"/>
      <c r="E87" s="53"/>
      <c r="H87" s="4"/>
      <c r="V87" s="1"/>
    </row>
    <row r="88" spans="2:22" ht="20" customHeight="1" x14ac:dyDescent="0.15">
      <c r="B88" s="37" t="s">
        <v>45</v>
      </c>
      <c r="C88" s="39">
        <f>IF(D80="ja",57000*2,IF(D80="nee",57000,0))</f>
        <v>57000</v>
      </c>
      <c r="D88" s="7"/>
      <c r="E88" s="53"/>
      <c r="H88" s="4"/>
      <c r="V88" s="1"/>
    </row>
    <row r="89" spans="2:22" ht="20" customHeight="1" x14ac:dyDescent="0.15">
      <c r="B89" s="37"/>
      <c r="C89" s="32"/>
      <c r="D89" s="7"/>
      <c r="E89" s="53"/>
      <c r="H89" s="4"/>
      <c r="V89" s="1"/>
    </row>
    <row r="90" spans="2:22" ht="20" customHeight="1" x14ac:dyDescent="0.15">
      <c r="B90" s="47" t="s">
        <v>44</v>
      </c>
      <c r="C90" s="32"/>
      <c r="D90" s="7">
        <f>IF(D84-C88&lt;0,0,(D84-C88))</f>
        <v>0</v>
      </c>
      <c r="E90" s="53"/>
      <c r="H90" s="4"/>
      <c r="V90" s="1"/>
    </row>
    <row r="91" spans="2:22" ht="20" customHeight="1" x14ac:dyDescent="0.15">
      <c r="B91" s="37"/>
      <c r="C91" s="32"/>
      <c r="D91" s="7"/>
      <c r="E91" s="53"/>
      <c r="H91" s="4"/>
      <c r="V91" s="1"/>
    </row>
    <row r="92" spans="2:22" ht="20" customHeight="1" x14ac:dyDescent="0.15">
      <c r="B92" s="47" t="s">
        <v>46</v>
      </c>
      <c r="C92" s="32"/>
      <c r="D92" s="19">
        <f>D90/D84</f>
        <v>0</v>
      </c>
      <c r="E92" s="55"/>
      <c r="V92" s="1"/>
    </row>
    <row r="93" spans="2:22" ht="20" customHeight="1" x14ac:dyDescent="0.15">
      <c r="B93" s="37"/>
      <c r="C93" s="56"/>
      <c r="D93" s="30"/>
      <c r="E93" s="38"/>
      <c r="V93" s="1"/>
    </row>
    <row r="94" spans="2:22" ht="20" customHeight="1" x14ac:dyDescent="0.15">
      <c r="B94" s="47" t="s">
        <v>47</v>
      </c>
      <c r="C94" s="32"/>
      <c r="D94" s="30">
        <f>D82*D92</f>
        <v>0</v>
      </c>
      <c r="E94" s="38"/>
      <c r="V94" s="1"/>
    </row>
    <row r="95" spans="2:22" ht="20" customHeight="1" x14ac:dyDescent="0.15">
      <c r="B95" s="37" t="s">
        <v>49</v>
      </c>
      <c r="C95" s="46">
        <v>0.36</v>
      </c>
      <c r="D95" s="30"/>
      <c r="E95" s="38"/>
      <c r="V95" s="1"/>
    </row>
    <row r="96" spans="2:22" ht="20" customHeight="1" x14ac:dyDescent="0.15">
      <c r="B96" s="37"/>
      <c r="C96" s="32"/>
      <c r="D96" s="5"/>
      <c r="E96" s="38"/>
      <c r="V96" s="1"/>
    </row>
    <row r="97" spans="2:22" ht="20" customHeight="1" x14ac:dyDescent="0.15">
      <c r="B97" s="47" t="s">
        <v>48</v>
      </c>
      <c r="C97" s="32"/>
      <c r="D97" s="30">
        <f>D94*C95</f>
        <v>0</v>
      </c>
      <c r="E97" s="38"/>
      <c r="V97" s="1"/>
    </row>
    <row r="98" spans="2:22" ht="20" customHeight="1" x14ac:dyDescent="0.15">
      <c r="B98" s="47"/>
      <c r="C98" s="32"/>
      <c r="D98" s="30"/>
      <c r="E98" s="38"/>
      <c r="V98" s="1"/>
    </row>
    <row r="99" spans="2:22" ht="20" customHeight="1" x14ac:dyDescent="0.15">
      <c r="B99" s="47" t="s">
        <v>70</v>
      </c>
      <c r="C99" s="32"/>
      <c r="D99" s="30">
        <f>(D97+E97)/2</f>
        <v>0</v>
      </c>
      <c r="E99" s="38">
        <f>(D97+E97)/2</f>
        <v>0</v>
      </c>
      <c r="V99" s="1"/>
    </row>
    <row r="100" spans="2:22" ht="20" customHeight="1" x14ac:dyDescent="0.15">
      <c r="B100" s="47"/>
      <c r="C100" s="32"/>
      <c r="D100" s="30"/>
      <c r="E100" s="38"/>
      <c r="V100" s="1"/>
    </row>
    <row r="101" spans="2:22" ht="20" customHeight="1" x14ac:dyDescent="0.15">
      <c r="B101" s="47"/>
      <c r="C101" s="32"/>
      <c r="D101" s="30">
        <f>IF(D80="ja",D99,D97)</f>
        <v>0</v>
      </c>
      <c r="E101" s="82">
        <f>IF(D80="ja",E99,0)</f>
        <v>0</v>
      </c>
      <c r="V101" s="1"/>
    </row>
    <row r="102" spans="2:22" ht="20" customHeight="1" thickBot="1" x14ac:dyDescent="0.2">
      <c r="B102" s="35"/>
      <c r="C102" s="27"/>
      <c r="D102" s="70"/>
      <c r="E102" s="71"/>
      <c r="V102" s="1"/>
    </row>
    <row r="103" spans="2:22" ht="20" customHeight="1" thickBot="1" x14ac:dyDescent="0.2">
      <c r="B103" s="84" t="s">
        <v>19</v>
      </c>
      <c r="C103" s="85"/>
      <c r="D103" s="81" t="s">
        <v>33</v>
      </c>
      <c r="E103" s="83" t="s">
        <v>21</v>
      </c>
      <c r="V103" s="1"/>
    </row>
    <row r="104" spans="2:22" ht="20" customHeight="1" thickBot="1" x14ac:dyDescent="0.2">
      <c r="B104" s="37"/>
      <c r="C104" s="56"/>
      <c r="D104" s="56"/>
      <c r="E104" s="38"/>
      <c r="V104" s="1"/>
    </row>
    <row r="105" spans="2:22" ht="20" customHeight="1" thickBot="1" x14ac:dyDescent="0.2">
      <c r="B105" s="37" t="s">
        <v>32</v>
      </c>
      <c r="C105" s="56"/>
      <c r="D105" s="24">
        <v>0</v>
      </c>
      <c r="E105" s="21">
        <v>0</v>
      </c>
      <c r="V105" s="1"/>
    </row>
    <row r="106" spans="2:22" ht="20" customHeight="1" thickBot="1" x14ac:dyDescent="0.2">
      <c r="B106" s="37" t="s">
        <v>31</v>
      </c>
      <c r="C106" s="56"/>
      <c r="D106" s="24">
        <v>0</v>
      </c>
      <c r="E106" s="21">
        <v>0</v>
      </c>
      <c r="V106" s="1"/>
    </row>
    <row r="107" spans="2:22" ht="20" customHeight="1" thickBot="1" x14ac:dyDescent="0.2">
      <c r="B107" s="37" t="s">
        <v>54</v>
      </c>
      <c r="C107" s="56"/>
      <c r="D107" s="24">
        <v>0</v>
      </c>
      <c r="E107" s="21">
        <v>0</v>
      </c>
      <c r="V107" s="1"/>
    </row>
    <row r="108" spans="2:22" ht="20" customHeight="1" thickBot="1" x14ac:dyDescent="0.2">
      <c r="B108" s="37" t="s">
        <v>16</v>
      </c>
      <c r="C108" s="56"/>
      <c r="D108" s="24">
        <v>0</v>
      </c>
      <c r="E108" s="21">
        <v>0</v>
      </c>
      <c r="V108" s="1"/>
    </row>
    <row r="109" spans="2:22" ht="20" customHeight="1" x14ac:dyDescent="0.15">
      <c r="B109" s="47" t="s">
        <v>12</v>
      </c>
      <c r="C109" s="32"/>
      <c r="D109" s="57">
        <f>SUM(D104:D108)</f>
        <v>0</v>
      </c>
      <c r="E109" s="58">
        <f>SUM(E104:E108)</f>
        <v>0</v>
      </c>
      <c r="N109" s="4"/>
      <c r="V109" s="1"/>
    </row>
    <row r="110" spans="2:22" ht="20" customHeight="1" thickBot="1" x14ac:dyDescent="0.2">
      <c r="B110" s="37"/>
      <c r="C110" s="32"/>
      <c r="D110" s="30"/>
      <c r="E110" s="38"/>
      <c r="N110" s="4"/>
      <c r="V110" s="1"/>
    </row>
    <row r="111" spans="2:22" ht="20" customHeight="1" thickBot="1" x14ac:dyDescent="0.2">
      <c r="B111" s="9" t="s">
        <v>22</v>
      </c>
      <c r="C111" s="10"/>
      <c r="D111" s="12" t="s">
        <v>33</v>
      </c>
      <c r="E111" s="49" t="s">
        <v>21</v>
      </c>
      <c r="N111" s="4"/>
      <c r="V111" s="1"/>
    </row>
    <row r="112" spans="2:22" ht="20" customHeight="1" x14ac:dyDescent="0.15">
      <c r="B112" s="37" t="s">
        <v>0</v>
      </c>
      <c r="C112" s="32"/>
      <c r="D112" s="30">
        <f>D28</f>
        <v>0</v>
      </c>
      <c r="E112" s="38">
        <f>E28</f>
        <v>0</v>
      </c>
      <c r="N112" s="4"/>
      <c r="V112" s="1"/>
    </row>
    <row r="113" spans="2:22" ht="20" customHeight="1" x14ac:dyDescent="0.15">
      <c r="B113" s="37" t="s">
        <v>1</v>
      </c>
      <c r="C113" s="32"/>
      <c r="D113" s="30">
        <f>D49</f>
        <v>0</v>
      </c>
      <c r="E113" s="38">
        <f>E49</f>
        <v>0</v>
      </c>
      <c r="N113" s="4"/>
      <c r="V113" s="1"/>
    </row>
    <row r="114" spans="2:22" ht="20" customHeight="1" x14ac:dyDescent="0.15">
      <c r="B114" s="37" t="s">
        <v>2</v>
      </c>
      <c r="C114" s="32"/>
      <c r="D114" s="5">
        <f>D101</f>
        <v>0</v>
      </c>
      <c r="E114" s="40">
        <f>E101</f>
        <v>0</v>
      </c>
      <c r="N114" s="4"/>
      <c r="V114" s="1"/>
    </row>
    <row r="115" spans="2:22" ht="20" customHeight="1" x14ac:dyDescent="0.15">
      <c r="B115" s="37"/>
      <c r="C115" s="32"/>
      <c r="D115" s="30">
        <f>D112+D113+D114</f>
        <v>0</v>
      </c>
      <c r="E115" s="38">
        <f>E112+E113+E114</f>
        <v>0</v>
      </c>
      <c r="N115" s="4"/>
      <c r="V115" s="1"/>
    </row>
    <row r="116" spans="2:22" ht="20" customHeight="1" x14ac:dyDescent="0.15">
      <c r="B116" s="37"/>
      <c r="C116" s="32"/>
      <c r="D116" s="30"/>
      <c r="E116" s="38"/>
      <c r="N116" s="4"/>
      <c r="V116" s="1"/>
    </row>
    <row r="117" spans="2:22" ht="20" customHeight="1" thickBot="1" x14ac:dyDescent="0.2">
      <c r="B117" s="52" t="s">
        <v>3</v>
      </c>
      <c r="C117" s="32"/>
      <c r="D117" s="30"/>
      <c r="E117" s="38"/>
      <c r="N117" s="4"/>
      <c r="V117" s="1"/>
    </row>
    <row r="118" spans="2:22" ht="20" customHeight="1" thickBot="1" x14ac:dyDescent="0.2">
      <c r="B118" s="37" t="s">
        <v>9</v>
      </c>
      <c r="C118" s="32"/>
      <c r="D118" s="21">
        <v>0</v>
      </c>
      <c r="E118" s="59">
        <v>0</v>
      </c>
      <c r="N118" s="4"/>
      <c r="V118" s="1"/>
    </row>
    <row r="119" spans="2:22" ht="20" customHeight="1" thickBot="1" x14ac:dyDescent="0.2">
      <c r="B119" s="37" t="s">
        <v>10</v>
      </c>
      <c r="C119" s="32"/>
      <c r="D119" s="21">
        <v>0</v>
      </c>
      <c r="E119" s="21">
        <v>0</v>
      </c>
      <c r="N119" s="4"/>
      <c r="V119" s="1"/>
    </row>
    <row r="120" spans="2:22" ht="20" customHeight="1" thickBot="1" x14ac:dyDescent="0.2">
      <c r="B120" s="37" t="s">
        <v>15</v>
      </c>
      <c r="C120" s="32"/>
      <c r="D120" s="21">
        <v>0</v>
      </c>
      <c r="E120" s="21">
        <v>0</v>
      </c>
      <c r="N120" s="4"/>
      <c r="V120" s="1"/>
    </row>
    <row r="121" spans="2:22" ht="20" customHeight="1" x14ac:dyDescent="0.15">
      <c r="B121" s="37"/>
      <c r="C121" s="32"/>
      <c r="D121" s="5"/>
      <c r="E121" s="40"/>
      <c r="N121" s="4"/>
      <c r="V121" s="1"/>
    </row>
    <row r="122" spans="2:22" ht="20" customHeight="1" x14ac:dyDescent="0.15">
      <c r="B122" s="60" t="s">
        <v>50</v>
      </c>
      <c r="C122" s="32"/>
      <c r="D122" s="30">
        <f>D115-SUM(D118:D121)</f>
        <v>0</v>
      </c>
      <c r="E122" s="38">
        <f>E115-SUM(E118:E121)</f>
        <v>0</v>
      </c>
      <c r="N122" s="4"/>
      <c r="V122" s="1"/>
    </row>
    <row r="123" spans="2:22" ht="20" customHeight="1" thickBot="1" x14ac:dyDescent="0.2">
      <c r="B123" s="52"/>
      <c r="C123" s="32"/>
      <c r="D123" s="30"/>
      <c r="E123" s="38"/>
      <c r="N123" s="4"/>
      <c r="V123" s="1"/>
    </row>
    <row r="124" spans="2:22" ht="20" customHeight="1" thickBot="1" x14ac:dyDescent="0.2">
      <c r="B124" s="73" t="s">
        <v>11</v>
      </c>
      <c r="C124" s="29"/>
      <c r="D124" s="74" t="s">
        <v>33</v>
      </c>
      <c r="E124" s="72" t="s">
        <v>21</v>
      </c>
      <c r="N124" s="4"/>
      <c r="V124" s="1"/>
    </row>
    <row r="125" spans="2:22" ht="20" customHeight="1" x14ac:dyDescent="0.15">
      <c r="B125" s="67"/>
      <c r="C125" s="23"/>
      <c r="D125" s="68">
        <f>(D22-D20-D18+D31)-D122</f>
        <v>0</v>
      </c>
      <c r="E125" s="69">
        <f>(E22-E20-E18+E31)-E122</f>
        <v>0</v>
      </c>
      <c r="N125" s="4"/>
      <c r="V125" s="1"/>
    </row>
    <row r="126" spans="2:22" ht="20" customHeight="1" x14ac:dyDescent="0.15">
      <c r="B126" s="37"/>
      <c r="C126" s="32"/>
      <c r="D126" s="30"/>
      <c r="E126" s="38"/>
      <c r="N126" s="4"/>
      <c r="V126" s="1"/>
    </row>
    <row r="127" spans="2:22" ht="20" customHeight="1" x14ac:dyDescent="0.15">
      <c r="B127" s="37" t="s">
        <v>51</v>
      </c>
      <c r="C127" s="32"/>
      <c r="D127" s="30">
        <f>D125/12</f>
        <v>0</v>
      </c>
      <c r="E127" s="38">
        <f>E125/12</f>
        <v>0</v>
      </c>
      <c r="N127" s="4"/>
      <c r="V127" s="1"/>
    </row>
    <row r="128" spans="2:22" ht="20" customHeight="1" thickBot="1" x14ac:dyDescent="0.2">
      <c r="B128" s="35"/>
      <c r="C128" s="27"/>
      <c r="D128" s="27"/>
      <c r="E128" s="36"/>
      <c r="N128" s="4"/>
      <c r="V128" s="1"/>
    </row>
    <row r="129" spans="2:22" ht="20" customHeight="1" thickBot="1" x14ac:dyDescent="0.2">
      <c r="B129" s="9" t="s">
        <v>25</v>
      </c>
      <c r="C129" s="10"/>
      <c r="D129" s="10"/>
      <c r="E129" s="61"/>
      <c r="N129" s="4"/>
      <c r="V129" s="1"/>
    </row>
    <row r="130" spans="2:22" ht="20" customHeight="1" thickBot="1" x14ac:dyDescent="0.2">
      <c r="B130" s="37" t="s">
        <v>24</v>
      </c>
      <c r="C130" s="32"/>
      <c r="D130" s="22">
        <v>0</v>
      </c>
      <c r="E130" s="22">
        <v>0</v>
      </c>
      <c r="N130" s="4"/>
      <c r="V130" s="1"/>
    </row>
    <row r="131" spans="2:22" ht="20" customHeight="1" thickBot="1" x14ac:dyDescent="0.2">
      <c r="B131" s="37" t="s">
        <v>26</v>
      </c>
      <c r="C131" s="32"/>
      <c r="D131" s="22">
        <v>0</v>
      </c>
      <c r="E131" s="22">
        <v>0</v>
      </c>
      <c r="N131" s="4"/>
      <c r="V131" s="1"/>
    </row>
    <row r="132" spans="2:22" ht="20" customHeight="1" thickBot="1" x14ac:dyDescent="0.2">
      <c r="B132" s="37" t="s">
        <v>27</v>
      </c>
      <c r="C132" s="32"/>
      <c r="D132" s="22">
        <v>0</v>
      </c>
      <c r="E132" s="22">
        <v>0</v>
      </c>
      <c r="N132" s="4"/>
      <c r="V132" s="1"/>
    </row>
    <row r="133" spans="2:22" ht="20" customHeight="1" thickBot="1" x14ac:dyDescent="0.2">
      <c r="B133" s="37" t="s">
        <v>16</v>
      </c>
      <c r="C133" s="32"/>
      <c r="D133" s="22">
        <v>0</v>
      </c>
      <c r="E133" s="22">
        <v>0</v>
      </c>
      <c r="N133" s="4"/>
      <c r="V133" s="1"/>
    </row>
    <row r="134" spans="2:22" ht="20" customHeight="1" thickBot="1" x14ac:dyDescent="0.2">
      <c r="B134" s="37" t="s">
        <v>16</v>
      </c>
      <c r="C134" s="32"/>
      <c r="D134" s="22">
        <v>0</v>
      </c>
      <c r="E134" s="22">
        <v>0</v>
      </c>
      <c r="N134" s="4"/>
      <c r="V134" s="1"/>
    </row>
    <row r="135" spans="2:22" ht="20" customHeight="1" thickBot="1" x14ac:dyDescent="0.2">
      <c r="B135" s="37" t="s">
        <v>52</v>
      </c>
      <c r="C135" s="32"/>
      <c r="D135" s="22">
        <v>0</v>
      </c>
      <c r="E135" s="22">
        <v>0</v>
      </c>
      <c r="N135" s="4"/>
      <c r="V135" s="1"/>
    </row>
    <row r="136" spans="2:22" ht="20" customHeight="1" thickBot="1" x14ac:dyDescent="0.2">
      <c r="B136" s="37" t="s">
        <v>16</v>
      </c>
      <c r="C136" s="32"/>
      <c r="D136" s="22">
        <v>0</v>
      </c>
      <c r="E136" s="22">
        <v>0</v>
      </c>
      <c r="N136" s="4"/>
      <c r="V136" s="1"/>
    </row>
    <row r="137" spans="2:22" ht="20" customHeight="1" thickBot="1" x14ac:dyDescent="0.2">
      <c r="B137" s="37" t="s">
        <v>16</v>
      </c>
      <c r="C137" s="32"/>
      <c r="D137" s="22">
        <v>0</v>
      </c>
      <c r="E137" s="22">
        <v>0</v>
      </c>
      <c r="N137" s="4"/>
      <c r="V137" s="1"/>
    </row>
    <row r="138" spans="2:22" ht="20" customHeight="1" x14ac:dyDescent="0.15">
      <c r="B138" s="37" t="s">
        <v>43</v>
      </c>
      <c r="C138" s="32"/>
      <c r="D138" s="39">
        <f>SUM(D130:D137)</f>
        <v>0</v>
      </c>
      <c r="E138" s="54">
        <f>SUM(E130:E137)</f>
        <v>0</v>
      </c>
      <c r="N138" s="4"/>
      <c r="V138" s="1"/>
    </row>
    <row r="139" spans="2:22" ht="20" customHeight="1" thickBot="1" x14ac:dyDescent="0.2">
      <c r="B139" s="37"/>
      <c r="C139" s="32"/>
      <c r="D139" s="39"/>
      <c r="E139" s="54"/>
      <c r="N139" s="4"/>
      <c r="V139" s="1"/>
    </row>
    <row r="140" spans="2:22" ht="20" customHeight="1" thickBot="1" x14ac:dyDescent="0.2">
      <c r="B140" s="73" t="s">
        <v>23</v>
      </c>
      <c r="C140" s="29"/>
      <c r="D140" s="78" t="s">
        <v>20</v>
      </c>
      <c r="E140" s="79" t="s">
        <v>21</v>
      </c>
      <c r="N140" s="4"/>
      <c r="V140" s="1"/>
    </row>
    <row r="141" spans="2:22" ht="20" customHeight="1" x14ac:dyDescent="0.15">
      <c r="B141" s="33"/>
      <c r="C141" s="23"/>
      <c r="D141" s="26">
        <f>D125-(D138*12)</f>
        <v>0</v>
      </c>
      <c r="E141" s="62">
        <f>E125-(E138*12)</f>
        <v>0</v>
      </c>
      <c r="N141" s="4"/>
      <c r="V141" s="1"/>
    </row>
    <row r="142" spans="2:22" ht="20" customHeight="1" x14ac:dyDescent="0.15">
      <c r="B142" s="52"/>
      <c r="C142" s="32"/>
      <c r="D142" s="48"/>
      <c r="E142" s="63"/>
      <c r="N142" s="4"/>
      <c r="V142" s="1"/>
    </row>
    <row r="143" spans="2:22" ht="20" customHeight="1" x14ac:dyDescent="0.15">
      <c r="B143" s="37" t="s">
        <v>51</v>
      </c>
      <c r="C143" s="32"/>
      <c r="D143" s="39">
        <f>D141/12</f>
        <v>0</v>
      </c>
      <c r="E143" s="54">
        <f>E141/12</f>
        <v>0</v>
      </c>
      <c r="N143" s="4"/>
      <c r="V143" s="1"/>
    </row>
    <row r="144" spans="2:22" ht="20" customHeight="1" thickBot="1" x14ac:dyDescent="0.2">
      <c r="B144" s="35"/>
      <c r="C144" s="27"/>
      <c r="D144" s="64"/>
      <c r="E144" s="65"/>
      <c r="N144" s="4"/>
      <c r="V144" s="1"/>
    </row>
    <row r="145" spans="4:22" ht="20" customHeight="1" x14ac:dyDescent="0.15">
      <c r="D145" s="4"/>
      <c r="N145" s="4"/>
      <c r="V145" s="1"/>
    </row>
    <row r="146" spans="4:22" x14ac:dyDescent="0.15">
      <c r="N146" s="4"/>
      <c r="V146" s="1"/>
    </row>
    <row r="147" spans="4:22" x14ac:dyDescent="0.15">
      <c r="E147" s="4"/>
      <c r="N147" s="4"/>
      <c r="V147" s="1"/>
    </row>
    <row r="148" spans="4:22" x14ac:dyDescent="0.15">
      <c r="N148" s="4"/>
      <c r="V148" s="1"/>
    </row>
    <row r="149" spans="4:22" x14ac:dyDescent="0.15">
      <c r="D149" s="80"/>
      <c r="N149" s="4"/>
      <c r="V149" s="1"/>
    </row>
    <row r="150" spans="4:22" x14ac:dyDescent="0.15">
      <c r="N150" s="4"/>
      <c r="V150" s="1"/>
    </row>
    <row r="151" spans="4:22" x14ac:dyDescent="0.15">
      <c r="N151" s="4"/>
      <c r="V151" s="1"/>
    </row>
    <row r="152" spans="4:22" x14ac:dyDescent="0.15">
      <c r="N152" s="4"/>
      <c r="V152" s="1"/>
    </row>
  </sheetData>
  <mergeCells count="1">
    <mergeCell ref="B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43CCB-AB5C-0248-B3FC-5149F5971D75}">
  <dimension ref="B1:V152"/>
  <sheetViews>
    <sheetView workbookViewId="0">
      <selection sqref="A1:XFD1048576"/>
    </sheetView>
  </sheetViews>
  <sheetFormatPr baseColWidth="10" defaultColWidth="9.1640625" defaultRowHeight="14" x14ac:dyDescent="0.15"/>
  <cols>
    <col min="1" max="1" width="13.83203125" style="1" customWidth="1"/>
    <col min="2" max="2" width="52.33203125" style="1" bestFit="1" customWidth="1"/>
    <col min="3" max="5" width="14.83203125" style="1" customWidth="1"/>
    <col min="6" max="9" width="13.83203125" style="1" customWidth="1"/>
    <col min="10" max="10" width="2.33203125" style="1" bestFit="1" customWidth="1"/>
    <col min="11" max="11" width="31" style="1" bestFit="1" customWidth="1"/>
    <col min="12" max="12" width="13.33203125" style="1" bestFit="1" customWidth="1"/>
    <col min="13" max="13" width="13.83203125" style="1" customWidth="1"/>
    <col min="14" max="14" width="11.83203125" style="1" bestFit="1" customWidth="1"/>
    <col min="15" max="21" width="13.83203125" style="1" customWidth="1"/>
    <col min="22" max="22" width="13.83203125" style="4" customWidth="1"/>
    <col min="23" max="25" width="13.83203125" style="1" customWidth="1"/>
    <col min="26" max="16384" width="9.1640625" style="1"/>
  </cols>
  <sheetData>
    <row r="1" spans="2:22" x14ac:dyDescent="0.15">
      <c r="N1" s="4"/>
      <c r="V1" s="1"/>
    </row>
    <row r="2" spans="2:22" ht="15" thickBot="1" x14ac:dyDescent="0.2">
      <c r="N2" s="4"/>
      <c r="V2" s="1"/>
    </row>
    <row r="3" spans="2:22" x14ac:dyDescent="0.15">
      <c r="B3" s="86" t="s">
        <v>53</v>
      </c>
      <c r="C3" s="87"/>
      <c r="D3" s="87"/>
      <c r="E3" s="88"/>
      <c r="N3" s="4"/>
      <c r="V3" s="1"/>
    </row>
    <row r="4" spans="2:22" ht="15" thickBot="1" x14ac:dyDescent="0.2">
      <c r="B4" s="89"/>
      <c r="C4" s="90"/>
      <c r="D4" s="90"/>
      <c r="E4" s="91"/>
      <c r="N4" s="4"/>
      <c r="V4" s="1"/>
    </row>
    <row r="5" spans="2:22" ht="15" thickBot="1" x14ac:dyDescent="0.2">
      <c r="B5" s="33" t="s">
        <v>55</v>
      </c>
      <c r="C5" s="23"/>
      <c r="D5" s="28"/>
      <c r="E5" s="34"/>
      <c r="N5" s="4"/>
      <c r="V5" s="1"/>
    </row>
    <row r="6" spans="2:22" ht="15" thickBot="1" x14ac:dyDescent="0.2">
      <c r="B6" s="35"/>
      <c r="C6" s="27"/>
      <c r="D6" s="27"/>
      <c r="E6" s="36"/>
      <c r="N6" s="4"/>
      <c r="V6" s="1"/>
    </row>
    <row r="7" spans="2:22" ht="20" customHeight="1" thickBot="1" x14ac:dyDescent="0.2">
      <c r="B7" s="9" t="s">
        <v>0</v>
      </c>
      <c r="C7" s="10"/>
      <c r="D7" s="11" t="s">
        <v>20</v>
      </c>
      <c r="E7" s="25" t="s">
        <v>21</v>
      </c>
      <c r="N7" s="4"/>
      <c r="V7" s="1"/>
    </row>
    <row r="8" spans="2:22" ht="20" customHeight="1" thickBot="1" x14ac:dyDescent="0.2">
      <c r="B8" s="67" t="s">
        <v>56</v>
      </c>
      <c r="C8" s="20"/>
      <c r="D8" s="21">
        <v>0</v>
      </c>
      <c r="E8" s="21">
        <v>0</v>
      </c>
      <c r="G8" s="3"/>
      <c r="N8" s="4"/>
      <c r="V8" s="1"/>
    </row>
    <row r="9" spans="2:22" ht="20" customHeight="1" thickBot="1" x14ac:dyDescent="0.2">
      <c r="B9" s="37" t="s">
        <v>61</v>
      </c>
      <c r="C9" s="30"/>
      <c r="D9" s="77" t="s">
        <v>65</v>
      </c>
      <c r="E9" s="77" t="s">
        <v>65</v>
      </c>
      <c r="G9" s="3"/>
      <c r="H9" s="2"/>
      <c r="N9" s="4"/>
      <c r="V9" s="1"/>
    </row>
    <row r="10" spans="2:22" ht="20" customHeight="1" thickBot="1" x14ac:dyDescent="0.2">
      <c r="B10" s="37" t="s">
        <v>60</v>
      </c>
      <c r="C10" s="30"/>
      <c r="D10" s="31">
        <v>0</v>
      </c>
      <c r="E10" s="31">
        <v>0</v>
      </c>
      <c r="G10" s="3"/>
      <c r="H10" s="4"/>
      <c r="N10" s="4"/>
      <c r="V10" s="1"/>
    </row>
    <row r="11" spans="2:22" ht="20" customHeight="1" thickBot="1" x14ac:dyDescent="0.2">
      <c r="B11" s="37" t="s">
        <v>57</v>
      </c>
      <c r="C11" s="30"/>
      <c r="D11" s="21">
        <v>0</v>
      </c>
      <c r="E11" s="21">
        <v>0</v>
      </c>
      <c r="H11" s="2"/>
      <c r="N11" s="4"/>
      <c r="V11" s="1"/>
    </row>
    <row r="12" spans="2:22" ht="20" customHeight="1" thickBot="1" x14ac:dyDescent="0.2">
      <c r="B12" s="37" t="s">
        <v>58</v>
      </c>
      <c r="C12" s="30"/>
      <c r="D12" s="21">
        <v>0</v>
      </c>
      <c r="E12" s="21">
        <v>0</v>
      </c>
      <c r="H12" s="2"/>
      <c r="N12" s="4"/>
      <c r="V12" s="1"/>
    </row>
    <row r="13" spans="2:22" ht="20" customHeight="1" thickBot="1" x14ac:dyDescent="0.2">
      <c r="B13" s="37" t="s">
        <v>59</v>
      </c>
      <c r="C13" s="30"/>
      <c r="D13" s="21">
        <v>0</v>
      </c>
      <c r="E13" s="21">
        <v>0</v>
      </c>
      <c r="N13" s="4"/>
      <c r="V13" s="1"/>
    </row>
    <row r="14" spans="2:22" ht="20" customHeight="1" thickBot="1" x14ac:dyDescent="0.2">
      <c r="B14" s="37"/>
      <c r="C14" s="32"/>
      <c r="D14" s="30"/>
      <c r="E14" s="38"/>
      <c r="H14" s="2"/>
      <c r="N14" s="4"/>
      <c r="V14" s="1"/>
    </row>
    <row r="15" spans="2:22" ht="20" customHeight="1" thickBot="1" x14ac:dyDescent="0.2">
      <c r="B15" s="37" t="s">
        <v>62</v>
      </c>
      <c r="C15" s="22">
        <v>8400</v>
      </c>
      <c r="D15" s="30"/>
      <c r="E15" s="38"/>
      <c r="N15" s="4"/>
      <c r="V15" s="1"/>
    </row>
    <row r="16" spans="2:22" ht="20" customHeight="1" thickBot="1" x14ac:dyDescent="0.2">
      <c r="B16" s="37" t="s">
        <v>63</v>
      </c>
      <c r="C16" s="22">
        <v>280000</v>
      </c>
      <c r="D16" s="30"/>
      <c r="E16" s="38"/>
      <c r="N16" s="4"/>
      <c r="V16" s="1"/>
    </row>
    <row r="17" spans="2:22" ht="20" customHeight="1" x14ac:dyDescent="0.15">
      <c r="B17" s="37" t="s">
        <v>28</v>
      </c>
      <c r="C17" s="66">
        <f>IF($C$16&gt;1310000,((4585+($C$16-1310000)*0.0235)),IF($C$16&gt;75000,$C$16*0.0035,IF($C$16&gt;50000,$C$16*0.0025,IF($C$16&gt;25000,$C$16*0.002,IF($C$16&gt;12500,$C$16*0.001,0)))))</f>
        <v>980</v>
      </c>
      <c r="D17" s="8"/>
      <c r="E17" s="38"/>
      <c r="H17" s="4"/>
      <c r="L17" s="4"/>
      <c r="N17" s="4"/>
      <c r="V17" s="1"/>
    </row>
    <row r="18" spans="2:22" ht="20" customHeight="1" x14ac:dyDescent="0.15">
      <c r="B18" s="37"/>
      <c r="C18" s="32"/>
      <c r="D18" s="30">
        <f>C17-C15</f>
        <v>-7420</v>
      </c>
      <c r="E18" s="38"/>
      <c r="N18" s="4"/>
      <c r="V18" s="1"/>
    </row>
    <row r="19" spans="2:22" ht="20" customHeight="1" x14ac:dyDescent="0.15">
      <c r="B19" s="37"/>
      <c r="C19" s="32"/>
      <c r="D19" s="32"/>
      <c r="E19" s="38"/>
      <c r="N19" s="4"/>
      <c r="V19" s="1"/>
    </row>
    <row r="20" spans="2:22" ht="20" customHeight="1" x14ac:dyDescent="0.15">
      <c r="B20" s="37" t="s">
        <v>17</v>
      </c>
      <c r="C20" s="30"/>
      <c r="D20" s="30">
        <f>D107</f>
        <v>0</v>
      </c>
      <c r="E20" s="38">
        <f>E107</f>
        <v>0</v>
      </c>
      <c r="L20" s="4"/>
      <c r="N20" s="4"/>
      <c r="V20" s="1"/>
    </row>
    <row r="21" spans="2:22" ht="20" customHeight="1" x14ac:dyDescent="0.15">
      <c r="B21" s="37"/>
      <c r="C21" s="30"/>
      <c r="D21" s="5"/>
      <c r="E21" s="40"/>
      <c r="N21" s="4"/>
      <c r="V21" s="1"/>
    </row>
    <row r="22" spans="2:22" ht="20" customHeight="1" x14ac:dyDescent="0.15">
      <c r="B22" s="37" t="s">
        <v>13</v>
      </c>
      <c r="C22" s="30"/>
      <c r="D22" s="30">
        <f>IF(D9="ja",((D8+D11+D12+D13+D18+D20)+(D8*12)+(D8*12*D10)),IF(D9="nee",((D11+D12+D13+D18+D20)+(D8*12)+(D8*12*D10))))</f>
        <v>-7420</v>
      </c>
      <c r="E22" s="38">
        <f>IF(E9="ja",((E8+E11+E12+E13+E18+E20)+(E8*12)+(E8*12*E10)),IF(E9="nee",((E11+E12+E13+E18+E20)+(E8*12)+(E8*12*E10))))</f>
        <v>0</v>
      </c>
      <c r="N22" s="4"/>
      <c r="V22" s="1"/>
    </row>
    <row r="23" spans="2:22" ht="20" customHeight="1" x14ac:dyDescent="0.15">
      <c r="B23" s="37"/>
      <c r="C23" s="30"/>
      <c r="D23" s="30"/>
      <c r="E23" s="38"/>
      <c r="N23" s="4"/>
      <c r="V23" s="1"/>
    </row>
    <row r="24" spans="2:22" ht="20" customHeight="1" x14ac:dyDescent="0.15">
      <c r="B24" s="41">
        <v>75518</v>
      </c>
      <c r="C24" s="15">
        <v>0.36969999999999997</v>
      </c>
      <c r="D24" s="16">
        <f>IF(D22&lt;0,0,IF(D22&lt;$B$24,D22*$C$24,$B$24*$C$24))</f>
        <v>0</v>
      </c>
      <c r="E24" s="42">
        <f>IF(E22&lt;0,0,IF(E22&lt;$B$24,E22*$C$24,$B$24*$C$24))</f>
        <v>0</v>
      </c>
      <c r="N24" s="4"/>
      <c r="V24" s="1"/>
    </row>
    <row r="25" spans="2:22" ht="20" customHeight="1" x14ac:dyDescent="0.15">
      <c r="B25" s="43" t="s">
        <v>18</v>
      </c>
      <c r="C25" s="14">
        <v>0.495</v>
      </c>
      <c r="D25" s="17">
        <f>IF(D22&lt;$B$24,0,(D22-$B$24)*$C$25)</f>
        <v>0</v>
      </c>
      <c r="E25" s="44">
        <f>IF(E22&lt;$B$24,0,(E22-$B$24)*$C$25)</f>
        <v>0</v>
      </c>
      <c r="N25" s="4"/>
      <c r="V25" s="1"/>
    </row>
    <row r="26" spans="2:22" ht="20" customHeight="1" x14ac:dyDescent="0.15">
      <c r="B26" s="45"/>
      <c r="C26" s="46"/>
      <c r="D26" s="30"/>
      <c r="E26" s="38"/>
      <c r="N26" s="4"/>
      <c r="V26" s="1"/>
    </row>
    <row r="27" spans="2:22" ht="20" customHeight="1" x14ac:dyDescent="0.15">
      <c r="B27" s="37"/>
      <c r="C27" s="32"/>
      <c r="D27" s="5"/>
      <c r="E27" s="40"/>
      <c r="N27" s="4"/>
      <c r="V27" s="1"/>
    </row>
    <row r="28" spans="2:22" ht="20" customHeight="1" x14ac:dyDescent="0.15">
      <c r="B28" s="47" t="s">
        <v>30</v>
      </c>
      <c r="C28" s="48"/>
      <c r="D28" s="30">
        <f>SUM(D24:D26)</f>
        <v>0</v>
      </c>
      <c r="E28" s="38">
        <f>SUM(E24:E26)</f>
        <v>0</v>
      </c>
      <c r="N28" s="4"/>
      <c r="V28" s="1"/>
    </row>
    <row r="29" spans="2:22" ht="20" customHeight="1" thickBot="1" x14ac:dyDescent="0.2">
      <c r="B29" s="35"/>
      <c r="C29" s="27"/>
      <c r="D29" s="70"/>
      <c r="E29" s="71"/>
      <c r="N29" s="4"/>
      <c r="V29" s="1"/>
    </row>
    <row r="30" spans="2:22" ht="20" customHeight="1" thickBot="1" x14ac:dyDescent="0.2">
      <c r="B30" s="9" t="s">
        <v>1</v>
      </c>
      <c r="C30" s="10"/>
      <c r="D30" s="12" t="s">
        <v>20</v>
      </c>
      <c r="E30" s="49" t="s">
        <v>21</v>
      </c>
      <c r="N30" s="4"/>
      <c r="V30" s="1"/>
    </row>
    <row r="31" spans="2:22" ht="20" customHeight="1" thickBot="1" x14ac:dyDescent="0.2">
      <c r="B31" s="37" t="s">
        <v>64</v>
      </c>
      <c r="C31" s="23"/>
      <c r="D31" s="21">
        <v>0</v>
      </c>
      <c r="E31" s="21">
        <v>0</v>
      </c>
      <c r="N31" s="4"/>
      <c r="V31" s="1"/>
    </row>
    <row r="32" spans="2:22" ht="20" customHeight="1" thickBot="1" x14ac:dyDescent="0.2">
      <c r="B32" s="37" t="s">
        <v>4</v>
      </c>
      <c r="C32" s="32"/>
      <c r="D32" s="21">
        <v>0</v>
      </c>
      <c r="E32" s="21">
        <v>0</v>
      </c>
      <c r="N32" s="4"/>
      <c r="V32" s="1"/>
    </row>
    <row r="33" spans="2:22" ht="20" customHeight="1" x14ac:dyDescent="0.15">
      <c r="B33" s="37"/>
      <c r="C33" s="32"/>
      <c r="D33" s="30">
        <f>D31-D32</f>
        <v>0</v>
      </c>
      <c r="E33" s="38">
        <f>E31-E32</f>
        <v>0</v>
      </c>
      <c r="N33" s="4"/>
      <c r="V33" s="1"/>
    </row>
    <row r="34" spans="2:22" ht="20" customHeight="1" thickBot="1" x14ac:dyDescent="0.2">
      <c r="B34" s="37"/>
      <c r="C34" s="32"/>
      <c r="D34" s="32"/>
      <c r="E34" s="50"/>
      <c r="N34" s="4"/>
      <c r="V34" s="1"/>
    </row>
    <row r="35" spans="2:22" ht="20" customHeight="1" thickBot="1" x14ac:dyDescent="0.2">
      <c r="B35" s="37" t="s">
        <v>5</v>
      </c>
      <c r="C35" s="32"/>
      <c r="D35" s="21">
        <v>0</v>
      </c>
      <c r="E35" s="21">
        <v>0</v>
      </c>
      <c r="N35" s="4"/>
      <c r="V35" s="1"/>
    </row>
    <row r="36" spans="2:22" ht="20" customHeight="1" thickBot="1" x14ac:dyDescent="0.2">
      <c r="B36" s="37"/>
      <c r="C36" s="32"/>
      <c r="D36" s="32"/>
      <c r="E36" s="50"/>
      <c r="N36" s="4"/>
      <c r="V36" s="1"/>
    </row>
    <row r="37" spans="2:22" ht="20" customHeight="1" thickBot="1" x14ac:dyDescent="0.2">
      <c r="B37" s="37" t="s">
        <v>6</v>
      </c>
      <c r="C37" s="32"/>
      <c r="D37" s="21">
        <v>0</v>
      </c>
      <c r="E37" s="21">
        <v>0</v>
      </c>
      <c r="N37" s="4"/>
      <c r="V37" s="1"/>
    </row>
    <row r="38" spans="2:22" ht="20" customHeight="1" thickBot="1" x14ac:dyDescent="0.2">
      <c r="B38" s="37" t="s">
        <v>7</v>
      </c>
      <c r="C38" s="32"/>
      <c r="D38" s="21">
        <v>0</v>
      </c>
      <c r="E38" s="21">
        <v>0</v>
      </c>
      <c r="N38" s="4"/>
      <c r="V38" s="1"/>
    </row>
    <row r="39" spans="2:22" ht="20" customHeight="1" x14ac:dyDescent="0.15">
      <c r="B39" s="37"/>
      <c r="C39" s="32"/>
      <c r="D39" s="30">
        <f>D37-D38</f>
        <v>0</v>
      </c>
      <c r="E39" s="38">
        <f>E37-E38</f>
        <v>0</v>
      </c>
      <c r="N39" s="4"/>
      <c r="V39" s="1"/>
    </row>
    <row r="40" spans="2:22" ht="20" customHeight="1" thickBot="1" x14ac:dyDescent="0.2">
      <c r="B40" s="37"/>
      <c r="C40" s="32"/>
      <c r="D40" s="30"/>
      <c r="E40" s="38"/>
      <c r="N40" s="4"/>
      <c r="V40" s="1"/>
    </row>
    <row r="41" spans="2:22" ht="20" customHeight="1" thickBot="1" x14ac:dyDescent="0.2">
      <c r="B41" s="37" t="s">
        <v>14</v>
      </c>
      <c r="C41" s="32"/>
      <c r="D41" s="21">
        <v>0</v>
      </c>
      <c r="E41" s="21">
        <v>0</v>
      </c>
      <c r="N41" s="4"/>
      <c r="V41" s="1"/>
    </row>
    <row r="42" spans="2:22" ht="20" customHeight="1" x14ac:dyDescent="0.15">
      <c r="B42" s="37"/>
      <c r="C42" s="32"/>
      <c r="D42" s="5"/>
      <c r="E42" s="40"/>
      <c r="N42" s="4"/>
      <c r="V42" s="1"/>
    </row>
    <row r="43" spans="2:22" ht="20" customHeight="1" x14ac:dyDescent="0.15">
      <c r="B43" s="37" t="s">
        <v>8</v>
      </c>
      <c r="C43" s="32"/>
      <c r="D43" s="30">
        <f>D39+D33-D41</f>
        <v>0</v>
      </c>
      <c r="E43" s="38">
        <f>E39+E33+E41</f>
        <v>0</v>
      </c>
      <c r="N43" s="4"/>
      <c r="V43" s="1"/>
    </row>
    <row r="44" spans="2:22" ht="20" customHeight="1" x14ac:dyDescent="0.15">
      <c r="B44" s="47"/>
      <c r="C44" s="32"/>
      <c r="D44" s="30"/>
      <c r="E44" s="38"/>
      <c r="N44" s="4"/>
      <c r="V44" s="1"/>
    </row>
    <row r="45" spans="2:22" ht="20" customHeight="1" x14ac:dyDescent="0.15">
      <c r="B45" s="41">
        <v>76000</v>
      </c>
      <c r="C45" s="15">
        <v>0.245</v>
      </c>
      <c r="D45" s="16">
        <f>IF($D$43&lt;0,0,IF($D$43&lt;76000,$D$43*0.245,76000*0.245))</f>
        <v>0</v>
      </c>
      <c r="E45" s="42">
        <f>IF($E$43&lt;0,0,IF($E$43&lt;76000,$E$43*C45,76000*C45))</f>
        <v>0</v>
      </c>
      <c r="N45" s="4"/>
      <c r="V45" s="1"/>
    </row>
    <row r="46" spans="2:22" ht="20" customHeight="1" x14ac:dyDescent="0.15">
      <c r="B46" s="43" t="s">
        <v>18</v>
      </c>
      <c r="C46" s="14">
        <v>0.33</v>
      </c>
      <c r="D46" s="13">
        <f>IF($D$43&lt;76000,0,($D$43-76000)*0.33)</f>
        <v>0</v>
      </c>
      <c r="E46" s="51">
        <f>IF($E$43&lt;76000,0,($E$43-76000)*0.33)</f>
        <v>0</v>
      </c>
      <c r="N46" s="4"/>
      <c r="V46" s="1"/>
    </row>
    <row r="47" spans="2:22" ht="20" customHeight="1" x14ac:dyDescent="0.15">
      <c r="B47" s="45"/>
      <c r="C47" s="6"/>
      <c r="D47" s="30"/>
      <c r="E47" s="38"/>
      <c r="N47" s="4"/>
      <c r="V47" s="1"/>
    </row>
    <row r="48" spans="2:22" ht="20" customHeight="1" x14ac:dyDescent="0.15">
      <c r="B48" s="47"/>
      <c r="C48" s="32"/>
      <c r="D48" s="5"/>
      <c r="E48" s="40"/>
      <c r="N48" s="4"/>
      <c r="V48" s="1"/>
    </row>
    <row r="49" spans="2:22" ht="20" customHeight="1" x14ac:dyDescent="0.15">
      <c r="B49" s="47" t="s">
        <v>29</v>
      </c>
      <c r="C49" s="32"/>
      <c r="D49" s="30">
        <f>D45+D46</f>
        <v>0</v>
      </c>
      <c r="E49" s="38">
        <f>E45+E46</f>
        <v>0</v>
      </c>
      <c r="N49" s="4"/>
      <c r="V49" s="1"/>
    </row>
    <row r="50" spans="2:22" ht="20" customHeight="1" x14ac:dyDescent="0.15">
      <c r="B50" s="47"/>
      <c r="C50" s="32"/>
      <c r="D50" s="30"/>
      <c r="E50" s="38"/>
      <c r="N50" s="4"/>
      <c r="V50" s="1"/>
    </row>
    <row r="51" spans="2:22" ht="20" customHeight="1" x14ac:dyDescent="0.15">
      <c r="B51" s="47"/>
      <c r="C51" s="32"/>
      <c r="D51" s="30"/>
      <c r="E51" s="38"/>
      <c r="N51" s="4"/>
      <c r="V51" s="1"/>
    </row>
    <row r="52" spans="2:22" ht="20" customHeight="1" x14ac:dyDescent="0.15">
      <c r="B52" s="47"/>
      <c r="C52" s="32"/>
      <c r="D52" s="30"/>
      <c r="E52" s="38"/>
      <c r="N52" s="4"/>
      <c r="V52" s="1"/>
    </row>
    <row r="53" spans="2:22" ht="20" customHeight="1" x14ac:dyDescent="0.15">
      <c r="B53" s="47"/>
      <c r="C53" s="32"/>
      <c r="D53" s="30"/>
      <c r="E53" s="38"/>
      <c r="N53" s="4"/>
      <c r="V53" s="1"/>
    </row>
    <row r="54" spans="2:22" ht="20" customHeight="1" thickBot="1" x14ac:dyDescent="0.2">
      <c r="B54" s="37"/>
      <c r="C54" s="32"/>
      <c r="D54" s="30"/>
      <c r="E54" s="38"/>
      <c r="N54" s="4"/>
      <c r="V54" s="1"/>
    </row>
    <row r="55" spans="2:22" ht="20" customHeight="1" thickBot="1" x14ac:dyDescent="0.2">
      <c r="B55" s="9" t="s">
        <v>2</v>
      </c>
      <c r="C55" s="10"/>
      <c r="D55" s="12" t="s">
        <v>33</v>
      </c>
      <c r="E55" s="49" t="s">
        <v>21</v>
      </c>
      <c r="N55" s="4"/>
      <c r="V55" s="1"/>
    </row>
    <row r="56" spans="2:22" ht="20" customHeight="1" x14ac:dyDescent="0.15">
      <c r="B56" s="33"/>
      <c r="C56" s="23"/>
      <c r="D56" s="20"/>
      <c r="E56" s="75"/>
      <c r="N56" s="4"/>
      <c r="V56" s="1"/>
    </row>
    <row r="57" spans="2:22" ht="20" customHeight="1" thickBot="1" x14ac:dyDescent="0.2">
      <c r="B57" s="47" t="s">
        <v>34</v>
      </c>
      <c r="C57" s="32"/>
      <c r="D57" s="30"/>
      <c r="E57" s="38"/>
      <c r="N57" s="4"/>
      <c r="V57" s="1"/>
    </row>
    <row r="58" spans="2:22" ht="20" customHeight="1" thickBot="1" x14ac:dyDescent="0.2">
      <c r="B58" s="52" t="s">
        <v>16</v>
      </c>
      <c r="C58" s="32"/>
      <c r="D58" s="21">
        <v>8000</v>
      </c>
      <c r="E58" s="21">
        <v>0</v>
      </c>
      <c r="N58" s="4"/>
      <c r="V58" s="1"/>
    </row>
    <row r="59" spans="2:22" ht="20" customHeight="1" thickBot="1" x14ac:dyDescent="0.2">
      <c r="B59" s="52" t="s">
        <v>16</v>
      </c>
      <c r="C59" s="32"/>
      <c r="D59" s="21">
        <v>0</v>
      </c>
      <c r="E59" s="21">
        <v>0</v>
      </c>
      <c r="N59" s="4"/>
      <c r="V59" s="1"/>
    </row>
    <row r="60" spans="2:22" ht="20" customHeight="1" thickBot="1" x14ac:dyDescent="0.2">
      <c r="B60" s="52" t="s">
        <v>16</v>
      </c>
      <c r="C60" s="32"/>
      <c r="D60" s="21">
        <v>0</v>
      </c>
      <c r="E60" s="21">
        <v>0</v>
      </c>
      <c r="N60" s="4"/>
      <c r="V60" s="1"/>
    </row>
    <row r="61" spans="2:22" ht="20" customHeight="1" x14ac:dyDescent="0.15">
      <c r="B61" s="37" t="s">
        <v>43</v>
      </c>
      <c r="C61" s="32"/>
      <c r="D61" s="30">
        <f>SUM(D58:D60)</f>
        <v>8000</v>
      </c>
      <c r="E61" s="38">
        <f>SUM(E58:E60)</f>
        <v>0</v>
      </c>
      <c r="N61" s="4"/>
      <c r="V61" s="1"/>
    </row>
    <row r="62" spans="2:22" ht="20" customHeight="1" x14ac:dyDescent="0.15">
      <c r="B62" s="37"/>
      <c r="C62" s="32"/>
      <c r="D62" s="30"/>
      <c r="E62" s="38"/>
      <c r="N62" s="4"/>
      <c r="V62" s="1"/>
    </row>
    <row r="63" spans="2:22" ht="20" customHeight="1" x14ac:dyDescent="0.15">
      <c r="B63" s="37" t="s">
        <v>35</v>
      </c>
      <c r="C63" s="32"/>
      <c r="D63" s="30">
        <f>D61*0.0246</f>
        <v>196.8</v>
      </c>
      <c r="E63" s="38">
        <f>E61*0.0246</f>
        <v>0</v>
      </c>
      <c r="N63" s="4"/>
      <c r="V63" s="1"/>
    </row>
    <row r="64" spans="2:22" ht="20" customHeight="1" x14ac:dyDescent="0.15">
      <c r="B64" s="37"/>
      <c r="C64" s="32"/>
      <c r="D64" s="30"/>
      <c r="E64" s="38"/>
      <c r="N64" s="4"/>
      <c r="V64" s="1"/>
    </row>
    <row r="65" spans="2:22" ht="20" customHeight="1" x14ac:dyDescent="0.15">
      <c r="B65" s="37"/>
      <c r="C65" s="32"/>
      <c r="D65" s="30"/>
      <c r="E65" s="38"/>
      <c r="N65" s="4"/>
      <c r="V65" s="1"/>
    </row>
    <row r="66" spans="2:22" ht="20" customHeight="1" thickBot="1" x14ac:dyDescent="0.2">
      <c r="B66" s="47" t="s">
        <v>36</v>
      </c>
      <c r="C66" s="32"/>
      <c r="D66" s="30"/>
      <c r="E66" s="38"/>
      <c r="N66" s="4"/>
      <c r="V66" s="1"/>
    </row>
    <row r="67" spans="2:22" ht="20" customHeight="1" thickBot="1" x14ac:dyDescent="0.2">
      <c r="B67" s="37" t="s">
        <v>16</v>
      </c>
      <c r="C67" s="32"/>
      <c r="D67" s="21">
        <v>50000</v>
      </c>
      <c r="E67" s="21">
        <v>0</v>
      </c>
      <c r="N67" s="4"/>
      <c r="V67" s="1"/>
    </row>
    <row r="68" spans="2:22" ht="20" customHeight="1" thickBot="1" x14ac:dyDescent="0.2">
      <c r="B68" s="37" t="s">
        <v>37</v>
      </c>
      <c r="C68" s="32"/>
      <c r="D68" s="21">
        <v>0</v>
      </c>
      <c r="E68" s="21">
        <v>0</v>
      </c>
      <c r="N68" s="4"/>
      <c r="V68" s="1"/>
    </row>
    <row r="69" spans="2:22" ht="20" customHeight="1" thickBot="1" x14ac:dyDescent="0.2">
      <c r="B69" s="37" t="s">
        <v>16</v>
      </c>
      <c r="C69" s="32"/>
      <c r="D69" s="21">
        <v>0</v>
      </c>
      <c r="E69" s="21">
        <v>0</v>
      </c>
      <c r="N69" s="4"/>
      <c r="V69" s="1"/>
    </row>
    <row r="70" spans="2:22" ht="20" customHeight="1" x14ac:dyDescent="0.15">
      <c r="B70" s="37" t="s">
        <v>43</v>
      </c>
      <c r="C70" s="32"/>
      <c r="D70" s="30">
        <f>SUM(D67:D69)</f>
        <v>50000</v>
      </c>
      <c r="E70" s="38">
        <f>SUM(E67:E69)</f>
        <v>0</v>
      </c>
      <c r="N70" s="4"/>
      <c r="V70" s="1"/>
    </row>
    <row r="71" spans="2:22" ht="20" customHeight="1" x14ac:dyDescent="0.15">
      <c r="B71" s="37"/>
      <c r="C71" s="32"/>
      <c r="D71" s="30"/>
      <c r="E71" s="38"/>
      <c r="L71" s="18"/>
      <c r="N71" s="4"/>
      <c r="V71" s="1"/>
    </row>
    <row r="72" spans="2:22" ht="20" customHeight="1" x14ac:dyDescent="0.15">
      <c r="B72" s="37" t="s">
        <v>38</v>
      </c>
      <c r="C72" s="32"/>
      <c r="D72" s="30">
        <f>D70*0.0001</f>
        <v>5</v>
      </c>
      <c r="E72" s="38">
        <f>E70*0.0001</f>
        <v>0</v>
      </c>
      <c r="N72" s="4"/>
      <c r="V72" s="1"/>
    </row>
    <row r="73" spans="2:22" ht="20" customHeight="1" x14ac:dyDescent="0.15">
      <c r="B73" s="37"/>
      <c r="C73" s="32"/>
      <c r="D73" s="30"/>
      <c r="E73" s="38"/>
      <c r="N73" s="4"/>
      <c r="V73" s="1"/>
    </row>
    <row r="74" spans="2:22" ht="20" customHeight="1" x14ac:dyDescent="0.15">
      <c r="B74" s="37"/>
      <c r="C74" s="32"/>
      <c r="D74" s="30"/>
      <c r="E74" s="38"/>
      <c r="L74" s="18"/>
      <c r="N74" s="4"/>
      <c r="V74" s="1"/>
    </row>
    <row r="75" spans="2:22" ht="20" customHeight="1" thickBot="1" x14ac:dyDescent="0.2">
      <c r="B75" s="47" t="s">
        <v>39</v>
      </c>
      <c r="C75" s="32"/>
      <c r="D75" s="30"/>
      <c r="E75" s="38"/>
      <c r="N75" s="4"/>
      <c r="V75" s="1"/>
    </row>
    <row r="76" spans="2:22" ht="20" customHeight="1" thickBot="1" x14ac:dyDescent="0.2">
      <c r="B76" s="37" t="s">
        <v>16</v>
      </c>
      <c r="C76" s="32"/>
      <c r="D76" s="21">
        <v>175000</v>
      </c>
      <c r="E76" s="21">
        <v>0</v>
      </c>
      <c r="N76" s="4"/>
      <c r="V76" s="1"/>
    </row>
    <row r="77" spans="2:22" ht="20" customHeight="1" thickBot="1" x14ac:dyDescent="0.2">
      <c r="B77" s="37" t="s">
        <v>16</v>
      </c>
      <c r="C77" s="32"/>
      <c r="D77" s="21">
        <v>0</v>
      </c>
      <c r="E77" s="21">
        <v>0</v>
      </c>
      <c r="L77" s="18"/>
      <c r="N77" s="4"/>
      <c r="V77" s="1"/>
    </row>
    <row r="78" spans="2:22" ht="20" customHeight="1" thickBot="1" x14ac:dyDescent="0.2">
      <c r="B78" s="52" t="s">
        <v>16</v>
      </c>
      <c r="C78" s="32"/>
      <c r="D78" s="21">
        <v>0</v>
      </c>
      <c r="E78" s="21">
        <v>0</v>
      </c>
      <c r="N78" s="4"/>
      <c r="V78" s="1"/>
    </row>
    <row r="79" spans="2:22" ht="20" customHeight="1" thickBot="1" x14ac:dyDescent="0.2">
      <c r="B79" s="52" t="s">
        <v>16</v>
      </c>
      <c r="C79" s="32"/>
      <c r="D79" s="21">
        <v>0</v>
      </c>
      <c r="E79" s="21">
        <v>0</v>
      </c>
      <c r="N79" s="4"/>
      <c r="V79" s="1"/>
    </row>
    <row r="80" spans="2:22" ht="20" customHeight="1" thickBot="1" x14ac:dyDescent="0.2">
      <c r="B80" s="52" t="s">
        <v>16</v>
      </c>
      <c r="C80" s="32"/>
      <c r="D80" s="21">
        <v>0</v>
      </c>
      <c r="E80" s="21">
        <v>0</v>
      </c>
      <c r="N80" s="4"/>
      <c r="V80" s="1"/>
    </row>
    <row r="81" spans="2:22" ht="20" customHeight="1" x14ac:dyDescent="0.15">
      <c r="B81" s="37" t="s">
        <v>43</v>
      </c>
      <c r="C81" s="32"/>
      <c r="D81" s="30">
        <f>SUM(D76:D80)</f>
        <v>175000</v>
      </c>
      <c r="E81" s="38">
        <f>SUM(E76:E80)</f>
        <v>0</v>
      </c>
      <c r="N81" s="4"/>
      <c r="V81" s="1"/>
    </row>
    <row r="82" spans="2:22" ht="20" customHeight="1" x14ac:dyDescent="0.15">
      <c r="B82" s="37"/>
      <c r="C82" s="32"/>
      <c r="D82" s="7"/>
      <c r="E82" s="53"/>
      <c r="N82" s="4"/>
      <c r="V82" s="1"/>
    </row>
    <row r="83" spans="2:22" ht="20" customHeight="1" x14ac:dyDescent="0.15">
      <c r="B83" s="37" t="s">
        <v>40</v>
      </c>
      <c r="C83" s="32"/>
      <c r="D83" s="7">
        <f>D81*0.0604</f>
        <v>10570</v>
      </c>
      <c r="E83" s="53">
        <f>E81*0.0604</f>
        <v>0</v>
      </c>
      <c r="N83" s="4"/>
      <c r="V83" s="1"/>
    </row>
    <row r="84" spans="2:22" ht="20" customHeight="1" thickBot="1" x14ac:dyDescent="0.2">
      <c r="B84" s="37"/>
      <c r="C84" s="32"/>
      <c r="D84" s="7"/>
      <c r="E84" s="53"/>
      <c r="N84" s="4"/>
      <c r="V84" s="1"/>
    </row>
    <row r="85" spans="2:22" ht="20" customHeight="1" thickBot="1" x14ac:dyDescent="0.2">
      <c r="B85" s="37" t="s">
        <v>66</v>
      </c>
      <c r="C85" s="32"/>
      <c r="D85" s="76" t="s">
        <v>65</v>
      </c>
      <c r="E85" s="53"/>
      <c r="N85" s="4"/>
      <c r="V85" s="1"/>
    </row>
    <row r="86" spans="2:22" ht="20" customHeight="1" x14ac:dyDescent="0.15">
      <c r="B86" s="37"/>
      <c r="C86" s="32"/>
      <c r="D86" s="7"/>
      <c r="E86" s="53"/>
      <c r="N86" s="4"/>
      <c r="V86" s="1"/>
    </row>
    <row r="87" spans="2:22" ht="20" customHeight="1" x14ac:dyDescent="0.15">
      <c r="B87" s="47" t="s">
        <v>41</v>
      </c>
      <c r="C87" s="32"/>
      <c r="D87" s="39">
        <f>IF(D83+D72-D63&lt;0,0,(D83+D72-D63))</f>
        <v>10378.200000000001</v>
      </c>
      <c r="E87" s="54">
        <f>IF(E83+E72-E63&lt;0,0,(E83+E72-E63))</f>
        <v>0</v>
      </c>
      <c r="N87" s="18"/>
      <c r="V87" s="1"/>
    </row>
    <row r="88" spans="2:22" ht="20" customHeight="1" x14ac:dyDescent="0.15">
      <c r="B88" s="37"/>
      <c r="C88" s="32"/>
      <c r="D88" s="7"/>
      <c r="E88" s="53"/>
      <c r="N88" s="4"/>
      <c r="V88" s="1"/>
    </row>
    <row r="89" spans="2:22" ht="20" customHeight="1" x14ac:dyDescent="0.15">
      <c r="B89" s="47" t="s">
        <v>42</v>
      </c>
      <c r="C89" s="32"/>
      <c r="D89" s="7">
        <f>IF(D81+D70-D61=0,0.01,(D81+D70-D61))</f>
        <v>217000</v>
      </c>
      <c r="E89" s="53">
        <f>IF(E81+E70-E61=0,0.01,(E81+E70-E61))</f>
        <v>0.01</v>
      </c>
      <c r="N89" s="4"/>
      <c r="V89" s="1"/>
    </row>
    <row r="90" spans="2:22" ht="20" customHeight="1" x14ac:dyDescent="0.15">
      <c r="B90" s="37"/>
      <c r="C90" s="32"/>
      <c r="D90" s="7"/>
      <c r="E90" s="53"/>
      <c r="N90" s="4"/>
      <c r="V90" s="1"/>
    </row>
    <row r="91" spans="2:22" ht="20" customHeight="1" x14ac:dyDescent="0.15">
      <c r="B91" s="37" t="s">
        <v>45</v>
      </c>
      <c r="C91" s="39">
        <f>IF(D85="ja",71251,IF(D85="nee",57000,0))</f>
        <v>57000</v>
      </c>
      <c r="D91" s="7"/>
      <c r="E91" s="53"/>
      <c r="N91" s="4"/>
      <c r="V91" s="1"/>
    </row>
    <row r="92" spans="2:22" ht="20" customHeight="1" x14ac:dyDescent="0.15">
      <c r="B92" s="47" t="s">
        <v>44</v>
      </c>
      <c r="C92" s="32"/>
      <c r="D92" s="7">
        <f>IF(D89-C91&lt;0,0,(D89-C91))</f>
        <v>160000</v>
      </c>
      <c r="E92" s="53">
        <f>IF(E89-C91&lt;0,0,(E89-C91))</f>
        <v>0</v>
      </c>
      <c r="N92" s="4"/>
      <c r="V92" s="1"/>
    </row>
    <row r="93" spans="2:22" ht="20" customHeight="1" x14ac:dyDescent="0.15">
      <c r="B93" s="37"/>
      <c r="C93" s="32"/>
      <c r="D93" s="7"/>
      <c r="E93" s="53"/>
      <c r="N93" s="4"/>
      <c r="V93" s="1"/>
    </row>
    <row r="94" spans="2:22" ht="20" customHeight="1" x14ac:dyDescent="0.15">
      <c r="B94" s="47" t="s">
        <v>46</v>
      </c>
      <c r="C94" s="32"/>
      <c r="D94" s="19">
        <f>D92/D89</f>
        <v>0.73732718894009219</v>
      </c>
      <c r="E94" s="55">
        <f>E92/E89</f>
        <v>0</v>
      </c>
      <c r="N94" s="4"/>
      <c r="V94" s="1"/>
    </row>
    <row r="95" spans="2:22" ht="20" customHeight="1" x14ac:dyDescent="0.15">
      <c r="B95" s="37"/>
      <c r="C95" s="56"/>
      <c r="D95" s="30"/>
      <c r="E95" s="38"/>
      <c r="N95" s="4"/>
      <c r="V95" s="1"/>
    </row>
    <row r="96" spans="2:22" ht="20" customHeight="1" x14ac:dyDescent="0.15">
      <c r="B96" s="47" t="s">
        <v>47</v>
      </c>
      <c r="C96" s="32"/>
      <c r="D96" s="30">
        <f>D87*D94</f>
        <v>7652.1290322580653</v>
      </c>
      <c r="E96" s="38">
        <f>E87*E94</f>
        <v>0</v>
      </c>
      <c r="N96" s="4"/>
      <c r="V96" s="1"/>
    </row>
    <row r="97" spans="2:22" ht="20" customHeight="1" x14ac:dyDescent="0.15">
      <c r="B97" s="37" t="s">
        <v>49</v>
      </c>
      <c r="C97" s="46">
        <v>0.36</v>
      </c>
      <c r="D97" s="30"/>
      <c r="E97" s="38"/>
      <c r="V97" s="1"/>
    </row>
    <row r="98" spans="2:22" ht="20" customHeight="1" x14ac:dyDescent="0.15">
      <c r="B98" s="37"/>
      <c r="C98" s="32"/>
      <c r="D98" s="5"/>
      <c r="E98" s="40"/>
      <c r="V98" s="1"/>
    </row>
    <row r="99" spans="2:22" ht="20" customHeight="1" x14ac:dyDescent="0.15">
      <c r="B99" s="47" t="s">
        <v>48</v>
      </c>
      <c r="C99" s="32"/>
      <c r="D99" s="30">
        <f>D96*0.36</f>
        <v>2754.7664516129034</v>
      </c>
      <c r="E99" s="38">
        <f>E96*C97</f>
        <v>0</v>
      </c>
      <c r="V99" s="1"/>
    </row>
    <row r="100" spans="2:22" ht="20" customHeight="1" thickBot="1" x14ac:dyDescent="0.2">
      <c r="B100" s="35"/>
      <c r="C100" s="27"/>
      <c r="D100" s="70"/>
      <c r="E100" s="71"/>
      <c r="V100" s="1"/>
    </row>
    <row r="101" spans="2:22" ht="20" customHeight="1" thickBot="1" x14ac:dyDescent="0.2">
      <c r="B101" s="9" t="s">
        <v>19</v>
      </c>
      <c r="C101" s="10"/>
      <c r="D101" s="12" t="s">
        <v>33</v>
      </c>
      <c r="E101" s="49" t="s">
        <v>21</v>
      </c>
      <c r="V101" s="1"/>
    </row>
    <row r="102" spans="2:22" ht="20" customHeight="1" thickBot="1" x14ac:dyDescent="0.2">
      <c r="B102" s="37"/>
      <c r="C102" s="56"/>
      <c r="D102" s="56"/>
      <c r="E102" s="38"/>
      <c r="V102" s="1"/>
    </row>
    <row r="103" spans="2:22" ht="20" customHeight="1" thickBot="1" x14ac:dyDescent="0.2">
      <c r="B103" s="37" t="s">
        <v>32</v>
      </c>
      <c r="C103" s="56"/>
      <c r="D103" s="24">
        <v>0</v>
      </c>
      <c r="E103" s="21">
        <v>0</v>
      </c>
      <c r="V103" s="1"/>
    </row>
    <row r="104" spans="2:22" ht="20" customHeight="1" thickBot="1" x14ac:dyDescent="0.2">
      <c r="B104" s="37" t="s">
        <v>31</v>
      </c>
      <c r="C104" s="56"/>
      <c r="D104" s="24">
        <v>0</v>
      </c>
      <c r="E104" s="21">
        <v>0</v>
      </c>
      <c r="V104" s="1"/>
    </row>
    <row r="105" spans="2:22" ht="20" customHeight="1" thickBot="1" x14ac:dyDescent="0.2">
      <c r="B105" s="37" t="s">
        <v>54</v>
      </c>
      <c r="C105" s="56"/>
      <c r="D105" s="24">
        <v>0</v>
      </c>
      <c r="E105" s="21">
        <v>0</v>
      </c>
      <c r="V105" s="1"/>
    </row>
    <row r="106" spans="2:22" ht="20" customHeight="1" thickBot="1" x14ac:dyDescent="0.2">
      <c r="B106" s="37" t="s">
        <v>16</v>
      </c>
      <c r="C106" s="56"/>
      <c r="D106" s="24">
        <v>0</v>
      </c>
      <c r="E106" s="21">
        <v>0</v>
      </c>
      <c r="V106" s="1"/>
    </row>
    <row r="107" spans="2:22" ht="20" customHeight="1" x14ac:dyDescent="0.15">
      <c r="B107" s="47" t="s">
        <v>12</v>
      </c>
      <c r="C107" s="32"/>
      <c r="D107" s="57">
        <f>SUM(D102:D106)</f>
        <v>0</v>
      </c>
      <c r="E107" s="58">
        <f>SUM(E102:E106)</f>
        <v>0</v>
      </c>
      <c r="V107" s="1"/>
    </row>
    <row r="108" spans="2:22" ht="20" customHeight="1" thickBot="1" x14ac:dyDescent="0.2">
      <c r="B108" s="37"/>
      <c r="C108" s="32"/>
      <c r="D108" s="30"/>
      <c r="E108" s="38"/>
      <c r="V108" s="1"/>
    </row>
    <row r="109" spans="2:22" ht="20" customHeight="1" thickBot="1" x14ac:dyDescent="0.2">
      <c r="B109" s="9" t="s">
        <v>22</v>
      </c>
      <c r="C109" s="10"/>
      <c r="D109" s="12" t="s">
        <v>33</v>
      </c>
      <c r="E109" s="49" t="s">
        <v>21</v>
      </c>
      <c r="V109" s="1"/>
    </row>
    <row r="110" spans="2:22" ht="20" customHeight="1" x14ac:dyDescent="0.15">
      <c r="B110" s="37" t="s">
        <v>0</v>
      </c>
      <c r="C110" s="32"/>
      <c r="D110" s="30">
        <f>D28</f>
        <v>0</v>
      </c>
      <c r="E110" s="38">
        <f>E28</f>
        <v>0</v>
      </c>
      <c r="V110" s="1"/>
    </row>
    <row r="111" spans="2:22" ht="20" customHeight="1" x14ac:dyDescent="0.15">
      <c r="B111" s="37" t="s">
        <v>1</v>
      </c>
      <c r="C111" s="32"/>
      <c r="D111" s="30">
        <f>D49</f>
        <v>0</v>
      </c>
      <c r="E111" s="38">
        <f>E49</f>
        <v>0</v>
      </c>
      <c r="V111" s="1"/>
    </row>
    <row r="112" spans="2:22" ht="20" customHeight="1" x14ac:dyDescent="0.15">
      <c r="B112" s="37" t="s">
        <v>2</v>
      </c>
      <c r="C112" s="32"/>
      <c r="D112" s="5">
        <f>D99</f>
        <v>2754.7664516129034</v>
      </c>
      <c r="E112" s="40">
        <f>E99</f>
        <v>0</v>
      </c>
      <c r="N112" s="4"/>
      <c r="V112" s="1"/>
    </row>
    <row r="113" spans="2:22" ht="20" customHeight="1" x14ac:dyDescent="0.15">
      <c r="B113" s="37"/>
      <c r="C113" s="32"/>
      <c r="D113" s="30">
        <f>D110+D111+D112</f>
        <v>2754.7664516129034</v>
      </c>
      <c r="E113" s="38">
        <f>E110+E111+E112</f>
        <v>0</v>
      </c>
      <c r="N113" s="4"/>
      <c r="V113" s="1"/>
    </row>
    <row r="114" spans="2:22" ht="20" customHeight="1" x14ac:dyDescent="0.15">
      <c r="B114" s="37"/>
      <c r="C114" s="32"/>
      <c r="D114" s="30"/>
      <c r="E114" s="38"/>
      <c r="N114" s="4"/>
      <c r="V114" s="1"/>
    </row>
    <row r="115" spans="2:22" ht="20" customHeight="1" thickBot="1" x14ac:dyDescent="0.2">
      <c r="B115" s="52" t="s">
        <v>3</v>
      </c>
      <c r="C115" s="32"/>
      <c r="D115" s="30"/>
      <c r="E115" s="38"/>
      <c r="N115" s="4"/>
      <c r="V115" s="1"/>
    </row>
    <row r="116" spans="2:22" ht="20" customHeight="1" thickBot="1" x14ac:dyDescent="0.2">
      <c r="B116" s="37" t="s">
        <v>9</v>
      </c>
      <c r="C116" s="32"/>
      <c r="D116" s="21">
        <v>0</v>
      </c>
      <c r="E116" s="59">
        <v>0</v>
      </c>
      <c r="N116" s="4"/>
      <c r="V116" s="1"/>
    </row>
    <row r="117" spans="2:22" ht="20" customHeight="1" thickBot="1" x14ac:dyDescent="0.2">
      <c r="B117" s="37" t="s">
        <v>10</v>
      </c>
      <c r="C117" s="32"/>
      <c r="D117" s="21">
        <v>0</v>
      </c>
      <c r="E117" s="21">
        <v>0</v>
      </c>
      <c r="N117" s="4"/>
      <c r="V117" s="1"/>
    </row>
    <row r="118" spans="2:22" ht="20" customHeight="1" thickBot="1" x14ac:dyDescent="0.2">
      <c r="B118" s="37" t="s">
        <v>15</v>
      </c>
      <c r="C118" s="32"/>
      <c r="D118" s="21">
        <v>0</v>
      </c>
      <c r="E118" s="21">
        <v>0</v>
      </c>
      <c r="N118" s="4"/>
      <c r="V118" s="1"/>
    </row>
    <row r="119" spans="2:22" ht="20" customHeight="1" x14ac:dyDescent="0.15">
      <c r="B119" s="37"/>
      <c r="C119" s="32"/>
      <c r="D119" s="5"/>
      <c r="E119" s="40"/>
      <c r="N119" s="4"/>
      <c r="V119" s="1"/>
    </row>
    <row r="120" spans="2:22" ht="20" customHeight="1" x14ac:dyDescent="0.15">
      <c r="B120" s="60" t="s">
        <v>50</v>
      </c>
      <c r="C120" s="32"/>
      <c r="D120" s="30">
        <f>D113-SUM(D116:D119)</f>
        <v>2754.7664516129034</v>
      </c>
      <c r="E120" s="38">
        <f>E113-SUM(E116:E119)</f>
        <v>0</v>
      </c>
      <c r="N120" s="4"/>
      <c r="V120" s="1"/>
    </row>
    <row r="121" spans="2:22" ht="20" customHeight="1" thickBot="1" x14ac:dyDescent="0.2">
      <c r="B121" s="52"/>
      <c r="C121" s="32"/>
      <c r="D121" s="30"/>
      <c r="E121" s="38"/>
      <c r="N121" s="4"/>
      <c r="V121" s="1"/>
    </row>
    <row r="122" spans="2:22" ht="20" customHeight="1" thickBot="1" x14ac:dyDescent="0.2">
      <c r="B122" s="73" t="s">
        <v>11</v>
      </c>
      <c r="C122" s="29"/>
      <c r="D122" s="74" t="s">
        <v>33</v>
      </c>
      <c r="E122" s="72" t="s">
        <v>21</v>
      </c>
      <c r="N122" s="4"/>
      <c r="V122" s="1"/>
    </row>
    <row r="123" spans="2:22" ht="20" customHeight="1" x14ac:dyDescent="0.15">
      <c r="B123" s="67"/>
      <c r="C123" s="23"/>
      <c r="D123" s="68">
        <f>(D22-D20-D18+D31)-D120</f>
        <v>-2754.7664516129034</v>
      </c>
      <c r="E123" s="69">
        <f>(E22-E20-E18+E31)-E120</f>
        <v>0</v>
      </c>
      <c r="N123" s="4"/>
      <c r="V123" s="1"/>
    </row>
    <row r="124" spans="2:22" ht="20" customHeight="1" x14ac:dyDescent="0.15">
      <c r="B124" s="37"/>
      <c r="C124" s="32"/>
      <c r="D124" s="30"/>
      <c r="E124" s="38"/>
      <c r="N124" s="4"/>
      <c r="V124" s="1"/>
    </row>
    <row r="125" spans="2:22" ht="20" customHeight="1" x14ac:dyDescent="0.15">
      <c r="B125" s="37" t="s">
        <v>51</v>
      </c>
      <c r="C125" s="32"/>
      <c r="D125" s="30">
        <f>D123/12</f>
        <v>-229.56387096774196</v>
      </c>
      <c r="E125" s="38">
        <f>E123/12</f>
        <v>0</v>
      </c>
      <c r="N125" s="4"/>
      <c r="V125" s="1"/>
    </row>
    <row r="126" spans="2:22" ht="20" customHeight="1" thickBot="1" x14ac:dyDescent="0.2">
      <c r="B126" s="35"/>
      <c r="C126" s="27"/>
      <c r="D126" s="27"/>
      <c r="E126" s="36"/>
      <c r="N126" s="4"/>
      <c r="V126" s="1"/>
    </row>
    <row r="127" spans="2:22" ht="20" customHeight="1" thickBot="1" x14ac:dyDescent="0.2">
      <c r="B127" s="9" t="s">
        <v>25</v>
      </c>
      <c r="C127" s="10"/>
      <c r="D127" s="10"/>
      <c r="E127" s="61"/>
      <c r="N127" s="4"/>
      <c r="V127" s="1"/>
    </row>
    <row r="128" spans="2:22" ht="20" customHeight="1" thickBot="1" x14ac:dyDescent="0.2">
      <c r="B128" s="37" t="s">
        <v>24</v>
      </c>
      <c r="C128" s="32"/>
      <c r="D128" s="22">
        <v>0</v>
      </c>
      <c r="E128" s="22">
        <v>0</v>
      </c>
      <c r="N128" s="4"/>
      <c r="V128" s="1"/>
    </row>
    <row r="129" spans="2:22" ht="20" customHeight="1" thickBot="1" x14ac:dyDescent="0.2">
      <c r="B129" s="37" t="s">
        <v>26</v>
      </c>
      <c r="C129" s="32"/>
      <c r="D129" s="22">
        <v>0</v>
      </c>
      <c r="E129" s="22">
        <v>0</v>
      </c>
      <c r="N129" s="4"/>
      <c r="V129" s="1"/>
    </row>
    <row r="130" spans="2:22" ht="20" customHeight="1" thickBot="1" x14ac:dyDescent="0.2">
      <c r="B130" s="37" t="s">
        <v>27</v>
      </c>
      <c r="C130" s="32"/>
      <c r="D130" s="22">
        <v>0</v>
      </c>
      <c r="E130" s="22">
        <v>0</v>
      </c>
      <c r="N130" s="4"/>
      <c r="V130" s="1"/>
    </row>
    <row r="131" spans="2:22" ht="20" customHeight="1" thickBot="1" x14ac:dyDescent="0.2">
      <c r="B131" s="37" t="s">
        <v>16</v>
      </c>
      <c r="C131" s="32"/>
      <c r="D131" s="22">
        <v>0</v>
      </c>
      <c r="E131" s="22">
        <v>0</v>
      </c>
      <c r="N131" s="4"/>
      <c r="V131" s="1"/>
    </row>
    <row r="132" spans="2:22" ht="20" customHeight="1" thickBot="1" x14ac:dyDescent="0.2">
      <c r="B132" s="37" t="s">
        <v>16</v>
      </c>
      <c r="C132" s="32"/>
      <c r="D132" s="22">
        <v>0</v>
      </c>
      <c r="E132" s="22">
        <v>0</v>
      </c>
      <c r="N132" s="4"/>
      <c r="V132" s="1"/>
    </row>
    <row r="133" spans="2:22" ht="20" customHeight="1" thickBot="1" x14ac:dyDescent="0.2">
      <c r="B133" s="37" t="s">
        <v>52</v>
      </c>
      <c r="C133" s="32"/>
      <c r="D133" s="22">
        <v>0</v>
      </c>
      <c r="E133" s="22">
        <v>0</v>
      </c>
      <c r="N133" s="4"/>
      <c r="V133" s="1"/>
    </row>
    <row r="134" spans="2:22" ht="20" customHeight="1" thickBot="1" x14ac:dyDescent="0.2">
      <c r="B134" s="37" t="s">
        <v>16</v>
      </c>
      <c r="C134" s="32"/>
      <c r="D134" s="22">
        <v>0</v>
      </c>
      <c r="E134" s="22">
        <v>0</v>
      </c>
      <c r="N134" s="4"/>
      <c r="V134" s="1"/>
    </row>
    <row r="135" spans="2:22" ht="20" customHeight="1" thickBot="1" x14ac:dyDescent="0.2">
      <c r="B135" s="37" t="s">
        <v>16</v>
      </c>
      <c r="C135" s="32"/>
      <c r="D135" s="22">
        <v>0</v>
      </c>
      <c r="E135" s="22">
        <v>0</v>
      </c>
      <c r="N135" s="4"/>
      <c r="V135" s="1"/>
    </row>
    <row r="136" spans="2:22" ht="20" customHeight="1" x14ac:dyDescent="0.15">
      <c r="B136" s="37" t="s">
        <v>43</v>
      </c>
      <c r="C136" s="32"/>
      <c r="D136" s="39">
        <f>SUM(D128:D135)</f>
        <v>0</v>
      </c>
      <c r="E136" s="54">
        <f>SUM(E128:E135)</f>
        <v>0</v>
      </c>
      <c r="N136" s="4"/>
      <c r="V136" s="1"/>
    </row>
    <row r="137" spans="2:22" ht="20" customHeight="1" thickBot="1" x14ac:dyDescent="0.2">
      <c r="B137" s="37"/>
      <c r="C137" s="32"/>
      <c r="D137" s="39"/>
      <c r="E137" s="54"/>
      <c r="N137" s="4"/>
      <c r="V137" s="1"/>
    </row>
    <row r="138" spans="2:22" ht="20" customHeight="1" thickBot="1" x14ac:dyDescent="0.2">
      <c r="B138" s="73" t="s">
        <v>23</v>
      </c>
      <c r="C138" s="29"/>
      <c r="D138" s="78" t="s">
        <v>20</v>
      </c>
      <c r="E138" s="79" t="s">
        <v>21</v>
      </c>
      <c r="N138" s="4"/>
      <c r="V138" s="1"/>
    </row>
    <row r="139" spans="2:22" ht="20" customHeight="1" x14ac:dyDescent="0.15">
      <c r="B139" s="33"/>
      <c r="C139" s="23"/>
      <c r="D139" s="26">
        <f>D123-(D136*12)</f>
        <v>-2754.7664516129034</v>
      </c>
      <c r="E139" s="62">
        <f>E123-(E136*12)</f>
        <v>0</v>
      </c>
      <c r="N139" s="4"/>
      <c r="V139" s="1"/>
    </row>
    <row r="140" spans="2:22" ht="20" customHeight="1" x14ac:dyDescent="0.15">
      <c r="B140" s="52"/>
      <c r="C140" s="32"/>
      <c r="D140" s="48"/>
      <c r="E140" s="63"/>
      <c r="N140" s="4"/>
      <c r="V140" s="1"/>
    </row>
    <row r="141" spans="2:22" ht="20" customHeight="1" x14ac:dyDescent="0.15">
      <c r="B141" s="37" t="s">
        <v>51</v>
      </c>
      <c r="C141" s="32"/>
      <c r="D141" s="39">
        <f>D139/12</f>
        <v>-229.56387096774196</v>
      </c>
      <c r="E141" s="54">
        <f>E139/12</f>
        <v>0</v>
      </c>
      <c r="N141" s="4"/>
      <c r="V141" s="1"/>
    </row>
    <row r="142" spans="2:22" ht="20" customHeight="1" thickBot="1" x14ac:dyDescent="0.2">
      <c r="B142" s="35"/>
      <c r="C142" s="27"/>
      <c r="D142" s="64"/>
      <c r="E142" s="65"/>
      <c r="N142" s="4"/>
      <c r="V142" s="1"/>
    </row>
    <row r="143" spans="2:22" ht="20" customHeight="1" x14ac:dyDescent="0.15">
      <c r="D143" s="4"/>
      <c r="N143" s="4"/>
      <c r="V143" s="1"/>
    </row>
    <row r="144" spans="2:22" ht="20" customHeight="1" x14ac:dyDescent="0.15">
      <c r="N144" s="4"/>
      <c r="V144" s="1"/>
    </row>
    <row r="145" spans="4:22" ht="20" customHeight="1" x14ac:dyDescent="0.15">
      <c r="E145" s="4"/>
      <c r="N145" s="4"/>
      <c r="V145" s="1"/>
    </row>
    <row r="146" spans="4:22" x14ac:dyDescent="0.15">
      <c r="N146" s="4"/>
      <c r="V146" s="1"/>
    </row>
    <row r="147" spans="4:22" x14ac:dyDescent="0.15">
      <c r="D147" s="80"/>
      <c r="N147" s="4"/>
      <c r="V147" s="1"/>
    </row>
    <row r="148" spans="4:22" x14ac:dyDescent="0.15">
      <c r="N148" s="4"/>
      <c r="V148" s="1"/>
    </row>
    <row r="149" spans="4:22" x14ac:dyDescent="0.15">
      <c r="N149" s="4"/>
      <c r="V149" s="1"/>
    </row>
    <row r="150" spans="4:22" x14ac:dyDescent="0.15">
      <c r="N150" s="4"/>
      <c r="V150" s="1"/>
    </row>
    <row r="151" spans="4:22" x14ac:dyDescent="0.15">
      <c r="N151" s="4"/>
      <c r="V151" s="1"/>
    </row>
    <row r="152" spans="4:22" x14ac:dyDescent="0.15">
      <c r="N152" s="4"/>
      <c r="V152" s="1"/>
    </row>
  </sheetData>
  <mergeCells count="1">
    <mergeCell ref="B3:E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Volgorde xmlns="f3f9ff9c-fb69-402f-995f-efeedc57e230"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DF73F1C71C5054AB0554A347FA56D12" ma:contentTypeVersion="2" ma:contentTypeDescription="Een nieuw document maken." ma:contentTypeScope="" ma:versionID="e313c8a9f6647346ba058870f47bd642">
  <xsd:schema xmlns:xsd="http://www.w3.org/2001/XMLSchema" xmlns:xs="http://www.w3.org/2001/XMLSchema" xmlns:p="http://schemas.microsoft.com/office/2006/metadata/properties" xmlns:ns1="http://schemas.microsoft.com/sharepoint/v3" xmlns:ns2="f606fc62-9677-460d-83c0-d5ded7d40761" xmlns:ns3="f3f9ff9c-fb69-402f-995f-efeedc57e230" targetNamespace="http://schemas.microsoft.com/office/2006/metadata/properties" ma:root="true" ma:fieldsID="bb98614ed466271a8a041b0b307950a0" ns1:_="" ns2:_="" ns3:_="">
    <xsd:import namespace="http://schemas.microsoft.com/sharepoint/v3"/>
    <xsd:import namespace="f606fc62-9677-460d-83c0-d5ded7d40761"/>
    <xsd:import namespace="f3f9ff9c-fb69-402f-995f-efeedc57e230"/>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Volgor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Begindatum van de planning" ma:description="Geplande begindatum is een sitekolom die door de publicatiefunctie gemaakt wordt. Het wordt gebruikt om een specifieke datum en tijd op te geven waarop de pagina voor het eerst verschijnt voor sitebezoekers." ma:hidden="true" ma:internalName="PublishingStartDate">
      <xsd:simpleType>
        <xsd:restriction base="dms:Unknown"/>
      </xsd:simpleType>
    </xsd:element>
    <xsd:element name="PublishingExpirationDate" ma:index="9" nillable="true" ma:displayName="Einddatum van de planning" ma:description="Geplande einddatum is een sitekolom die door de publicatiefunctie gemaakt wordt. Het wordt gebruikt om een specifieke datum en tijd op te geven waarop de pagina niet langer verschijnt voor sitebezoeke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606fc62-9677-460d-83c0-d5ded7d40761" elementFormDefault="qualified">
    <xsd:import namespace="http://schemas.microsoft.com/office/2006/documentManagement/types"/>
    <xsd:import namespace="http://schemas.microsoft.com/office/infopath/2007/PartnerControls"/>
    <xsd:element name="_dlc_DocId" ma:index="10" nillable="true" ma:displayName="Waarde van de document-id" ma:description="De waarde van de document-id die aan dit item is toegewezen." ma:internalName="_dlc_DocId" ma:readOnly="true">
      <xsd:simpleType>
        <xsd:restriction base="dms:Text"/>
      </xsd:simpleType>
    </xsd:element>
    <xsd:element name="_dlc_DocIdUrl" ma:index="11"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3f9ff9c-fb69-402f-995f-efeedc57e230" elementFormDefault="qualified">
    <xsd:import namespace="http://schemas.microsoft.com/office/2006/documentManagement/types"/>
    <xsd:import namespace="http://schemas.microsoft.com/office/infopath/2007/PartnerControls"/>
    <xsd:element name="Volgorde" ma:index="13" nillable="true" ma:displayName="Volgorde" ma:indexed="true" ma:internalName="Volgorde" ma:percentage="FALSE">
      <xsd:simpleType>
        <xsd:restriction base="dms:Number">
          <xsd:maxInclusive value="99"/>
          <xsd:minInclusive value="-1"/>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5BB73-68CF-4CA4-9FA8-B01DAF748A05}">
  <ds:schemaRefs>
    <ds:schemaRef ds:uri="http://schemas.microsoft.com/sharepoint/events"/>
  </ds:schemaRefs>
</ds:datastoreItem>
</file>

<file path=customXml/itemProps2.xml><?xml version="1.0" encoding="utf-8"?>
<ds:datastoreItem xmlns:ds="http://schemas.openxmlformats.org/officeDocument/2006/customXml" ds:itemID="{A5DB9EB9-8C3B-4380-AB4F-6EFB833D1047}">
  <ds:schemaRefs>
    <ds:schemaRef ds:uri="http://purl.org/dc/terms/"/>
    <ds:schemaRef ds:uri="f3f9ff9c-fb69-402f-995f-efeedc57e230"/>
    <ds:schemaRef ds:uri="f606fc62-9677-460d-83c0-d5ded7d40761"/>
    <ds:schemaRef ds:uri="http://schemas.microsoft.com/office/infopath/2007/PartnerControls"/>
    <ds:schemaRef ds:uri="http://schemas.microsoft.com/office/2006/documentManagement/types"/>
    <ds:schemaRef ds:uri="http://purl.org/dc/elements/1.1/"/>
    <ds:schemaRef ds:uri="http://purl.org/dc/dcmitype/"/>
    <ds:schemaRef ds:uri="http://schemas.microsoft.com/sharepoint/v3"/>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7D1622A-F29E-4A2A-BE66-D423E44DC59D}">
  <ds:schemaRefs>
    <ds:schemaRef ds:uri="http://schemas.microsoft.com/sharepoint/v3/contenttype/forms"/>
  </ds:schemaRefs>
</ds:datastoreItem>
</file>

<file path=customXml/itemProps4.xml><?xml version="1.0" encoding="utf-8"?>
<ds:datastoreItem xmlns:ds="http://schemas.openxmlformats.org/officeDocument/2006/customXml" ds:itemID="{6E589CC0-64DD-4823-8812-42FFBBAAE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606fc62-9677-460d-83c0-d5ded7d40761"/>
    <ds:schemaRef ds:uri="f3f9ff9c-fb69-402f-995f-efeedc57e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CBI Calculator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 R.W.P.E. Cremer</dc:creator>
  <cp:lastModifiedBy>Hoogkamer, Jaap</cp:lastModifiedBy>
  <cp:lastPrinted>2011-08-11T07:25:58Z</cp:lastPrinted>
  <dcterms:created xsi:type="dcterms:W3CDTF">1996-10-14T23:33:28Z</dcterms:created>
  <dcterms:modified xsi:type="dcterms:W3CDTF">2025-01-12T20:13:11Z</dcterms:modified>
</cp:coreProperties>
</file>