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aaphoogkamer/Documents/"/>
    </mc:Choice>
  </mc:AlternateContent>
  <xr:revisionPtr revIDLastSave="0" documentId="8_{F55107CC-0F46-8E48-94D2-9E5BAFFA5DCE}" xr6:coauthVersionLast="47" xr6:coauthVersionMax="47" xr10:uidLastSave="{00000000-0000-0000-0000-000000000000}"/>
  <bookViews>
    <workbookView xWindow="0" yWindow="0" windowWidth="28800" windowHeight="18000" activeTab="2" xr2:uid="{E3498B73-6015-BB4C-938C-534A36A4C835}"/>
  </bookViews>
  <sheets>
    <sheet name="Investerings-financieringsplan" sheetId="3" r:id="rId1"/>
    <sheet name="Exploitatiebegroting" sheetId="4" r:id="rId2"/>
    <sheet name="Financieringsbegroting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6" l="1"/>
  <c r="J19" i="6"/>
  <c r="G19" i="6"/>
  <c r="D19" i="6"/>
  <c r="D20" i="4"/>
  <c r="J20" i="4"/>
  <c r="G20" i="4"/>
  <c r="C5" i="4"/>
  <c r="I5" i="6"/>
  <c r="I6" i="6"/>
  <c r="F5" i="6"/>
  <c r="F6" i="6"/>
  <c r="I14" i="6"/>
  <c r="F14" i="6"/>
  <c r="C14" i="6"/>
  <c r="I18" i="6"/>
  <c r="F18" i="6"/>
  <c r="C18" i="6"/>
  <c r="I14" i="4"/>
  <c r="F14" i="4"/>
  <c r="F19" i="4"/>
  <c r="I19" i="4" s="1"/>
  <c r="C13" i="6"/>
  <c r="C6" i="4"/>
  <c r="F5" i="4"/>
  <c r="I5" i="4" s="1"/>
  <c r="F6" i="4"/>
  <c r="I6" i="4" s="1"/>
  <c r="F15" i="4"/>
  <c r="I15" i="4" s="1"/>
  <c r="F16" i="4"/>
  <c r="I16" i="4" s="1"/>
  <c r="C12" i="4"/>
  <c r="F12" i="4" s="1"/>
  <c r="I12" i="4" s="1"/>
  <c r="C6" i="6" l="1"/>
  <c r="C5" i="6"/>
  <c r="F17" i="4"/>
  <c r="I17" i="4" s="1"/>
  <c r="I16" i="6" s="1"/>
  <c r="I15" i="6"/>
  <c r="I13" i="6"/>
  <c r="F17" i="6"/>
  <c r="I17" i="6"/>
  <c r="C17" i="6"/>
  <c r="C16" i="6"/>
  <c r="C15" i="6"/>
  <c r="F16" i="6" l="1"/>
  <c r="F13" i="6"/>
  <c r="D7" i="6"/>
  <c r="C22" i="6" s="1"/>
  <c r="I12" i="6"/>
  <c r="I23" i="6" s="1"/>
  <c r="F15" i="6"/>
  <c r="C12" i="6"/>
  <c r="F12" i="6"/>
  <c r="J7" i="6"/>
  <c r="I22" i="6" s="1"/>
  <c r="G7" i="6"/>
  <c r="F22" i="6" s="1"/>
  <c r="F23" i="6" l="1"/>
  <c r="D24" i="6"/>
  <c r="D29" i="6" s="1"/>
  <c r="C34" i="6" s="1"/>
  <c r="D35" i="6" s="1"/>
  <c r="F33" i="6" s="1"/>
  <c r="C23" i="6"/>
  <c r="J24" i="6"/>
  <c r="G24" i="6" l="1"/>
  <c r="J26" i="6"/>
  <c r="J29" i="6" s="1"/>
  <c r="I34" i="6" s="1"/>
  <c r="G26" i="6"/>
  <c r="G29" i="6" s="1"/>
  <c r="F34" i="6" s="1"/>
  <c r="G35" i="6" s="1"/>
  <c r="I33" i="6" s="1"/>
  <c r="C7" i="3"/>
  <c r="C18" i="3" s="1"/>
  <c r="C12" i="3"/>
  <c r="J35" i="6" l="1"/>
  <c r="G12" i="3"/>
  <c r="G7" i="3"/>
  <c r="F18" i="3" l="1"/>
  <c r="J7" i="4"/>
  <c r="G7" i="4"/>
  <c r="D7" i="4"/>
  <c r="G22" i="4" l="1"/>
  <c r="G24" i="4" s="1"/>
  <c r="D22" i="4"/>
  <c r="D24" i="4" s="1"/>
  <c r="J22" i="4"/>
  <c r="J24" i="4" l="1"/>
  <c r="J27" i="4" s="1"/>
  <c r="D27" i="4"/>
  <c r="G27" i="4"/>
</calcChain>
</file>

<file path=xl/sharedStrings.xml><?xml version="1.0" encoding="utf-8"?>
<sst xmlns="http://schemas.openxmlformats.org/spreadsheetml/2006/main" count="63" uniqueCount="46">
  <si>
    <t>Kosten</t>
  </si>
  <si>
    <t>Vaste activa</t>
  </si>
  <si>
    <t>Eigen inbreng</t>
  </si>
  <si>
    <t>Inventaris</t>
  </si>
  <si>
    <t>Totaal eigen vermogen</t>
  </si>
  <si>
    <t>Totaal vaste activa</t>
  </si>
  <si>
    <t>Financieringen</t>
  </si>
  <si>
    <t>Vlottende activa</t>
  </si>
  <si>
    <t>Kantoorartikelen</t>
  </si>
  <si>
    <t xml:space="preserve"> Totaal vreemd vermogen</t>
  </si>
  <si>
    <t>Totaal vlottende activa</t>
  </si>
  <si>
    <t>Totaal financiering</t>
  </si>
  <si>
    <t>Totaal investeringen</t>
  </si>
  <si>
    <t>Jaar 2</t>
  </si>
  <si>
    <t>Jaar 3</t>
  </si>
  <si>
    <t>Opbrengsten</t>
  </si>
  <si>
    <t>Vermogensbeheer</t>
  </si>
  <si>
    <t>Hypotheekadvies</t>
  </si>
  <si>
    <t>Omzet</t>
  </si>
  <si>
    <t>Salariskosten</t>
  </si>
  <si>
    <t>IT</t>
  </si>
  <si>
    <t>Totale onkosten</t>
  </si>
  <si>
    <t>Netto bedrijfsopbrengst</t>
  </si>
  <si>
    <t>Vennootschapsbelasting (19%)</t>
  </si>
  <si>
    <t>Netto winst</t>
  </si>
  <si>
    <t>Ontvangsten</t>
  </si>
  <si>
    <t>Uitgaven</t>
  </si>
  <si>
    <t>Kas</t>
  </si>
  <si>
    <t>Inbreng door DGA's</t>
  </si>
  <si>
    <t>Banklening</t>
  </si>
  <si>
    <t>IT &amp; Software</t>
  </si>
  <si>
    <t>Overige Vaste actia</t>
  </si>
  <si>
    <t>Kantoorhuur en faciliteiten</t>
  </si>
  <si>
    <t>Marketing</t>
  </si>
  <si>
    <t>Financieringskosten</t>
  </si>
  <si>
    <t>Salaris DGA's</t>
  </si>
  <si>
    <t>Overige personeelskosten</t>
  </si>
  <si>
    <t>Inkomsten uit Hypotheekadvies</t>
  </si>
  <si>
    <t>Inkomsten uit Vermogensbeheer</t>
  </si>
  <si>
    <t>Liquiditeitspositie (Cumulatief)</t>
  </si>
  <si>
    <t>Startkapitaal</t>
  </si>
  <si>
    <t>Nettowinst</t>
  </si>
  <si>
    <t>Eindkapitaal</t>
  </si>
  <si>
    <t>Jaar 1</t>
  </si>
  <si>
    <t>Overige kosten</t>
  </si>
  <si>
    <t>Verzekeringen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</si>
</sst>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.00"/>
    <numFmt numFmtId="165" formatCode="_([$€-2]\ * #,##0.00_);_([$€-2]\ * \(#,##0.00\);_([$€-2]\ * &quot;-&quot;??_);_(@_)"/>
    <numFmt numFmtId="166" formatCode="_(&quot;€&quot;\ * #,##0.00_);_(&quot;€&quot;\ * \(#,##0.00\);_(&quot;€&quot;\ * &quot;-&quot;??_);_(@_)"/>
    <numFmt numFmtId="167" formatCode="_ [$€-413]\ * #,##0.00_ ;_ [$€-413]\ * \-#,##0.00_ ;_ [$€-413]\ * &quot;-&quot;??_ ;_ @_ "/>
  </numFmts>
  <fonts count="7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sz val="16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6"/>
      <color theme="1"/>
      <name val="Aptos Narrow (Body)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2"/>
      </bottom>
      <diagonal/>
    </border>
  </borders>
  <cellStyleXfs count="3">
    <xf numFmtId="0" fontId="0" fillId="0" borderId="0"/>
    <xf numFmtId="0" fontId="3" fillId="0" borderId="0"/>
    <xf numFmtId="166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164" fontId="0" fillId="0" borderId="0" xfId="0" applyNumberFormat="1"/>
    <xf numFmtId="0" fontId="3" fillId="0" borderId="0" xfId="1"/>
    <xf numFmtId="165" fontId="3" fillId="0" borderId="0" xfId="1" applyNumberFormat="1"/>
    <xf numFmtId="166" fontId="0" fillId="0" borderId="0" xfId="2" applyFont="1" applyFill="1"/>
    <xf numFmtId="167" fontId="3" fillId="0" borderId="0" xfId="1" applyNumberFormat="1"/>
    <xf numFmtId="166" fontId="0" fillId="0" borderId="0" xfId="2" applyFont="1" applyFill="1" applyBorder="1"/>
    <xf numFmtId="0" fontId="3" fillId="3" borderId="0" xfId="1" applyFill="1"/>
    <xf numFmtId="0" fontId="2" fillId="0" borderId="0" xfId="1" applyFont="1"/>
    <xf numFmtId="0" fontId="3" fillId="2" borderId="0" xfId="1" applyFill="1"/>
    <xf numFmtId="166" fontId="0" fillId="0" borderId="0" xfId="2" applyFont="1"/>
    <xf numFmtId="167" fontId="0" fillId="0" borderId="0" xfId="2" applyNumberFormat="1" applyFont="1" applyFill="1" applyBorder="1"/>
    <xf numFmtId="166" fontId="3" fillId="0" borderId="0" xfId="1" applyNumberFormat="1"/>
    <xf numFmtId="0" fontId="5" fillId="0" borderId="0" xfId="1" applyFont="1" applyAlignment="1">
      <alignment wrapText="1"/>
    </xf>
    <xf numFmtId="166" fontId="5" fillId="0" borderId="0" xfId="2" applyFont="1" applyFill="1" applyBorder="1" applyAlignment="1">
      <alignment wrapText="1"/>
    </xf>
    <xf numFmtId="166" fontId="0" fillId="0" borderId="0" xfId="2" applyFont="1" applyBorder="1"/>
    <xf numFmtId="0" fontId="2" fillId="0" borderId="0" xfId="0" applyFont="1"/>
    <xf numFmtId="164" fontId="3" fillId="0" borderId="0" xfId="1" applyNumberFormat="1"/>
    <xf numFmtId="164" fontId="0" fillId="0" borderId="1" xfId="0" applyNumberFormat="1" applyBorder="1"/>
    <xf numFmtId="0" fontId="6" fillId="0" borderId="0" xfId="0" applyFont="1"/>
    <xf numFmtId="0" fontId="1" fillId="0" borderId="0" xfId="0" applyFont="1"/>
    <xf numFmtId="164" fontId="1" fillId="0" borderId="0" xfId="0" applyNumberFormat="1" applyFont="1"/>
    <xf numFmtId="164" fontId="3" fillId="0" borderId="1" xfId="1" applyNumberFormat="1" applyBorder="1"/>
    <xf numFmtId="165" fontId="3" fillId="0" borderId="1" xfId="1" applyNumberFormat="1" applyBorder="1"/>
    <xf numFmtId="164" fontId="1" fillId="0" borderId="0" xfId="1" applyNumberFormat="1" applyFont="1"/>
    <xf numFmtId="165" fontId="1" fillId="0" borderId="0" xfId="1" applyNumberFormat="1" applyFont="1"/>
    <xf numFmtId="164" fontId="2" fillId="0" borderId="0" xfId="0" applyNumberFormat="1" applyFont="1"/>
    <xf numFmtId="164" fontId="2" fillId="0" borderId="0" xfId="1" applyNumberFormat="1" applyFont="1"/>
    <xf numFmtId="164" fontId="0" fillId="0" borderId="0" xfId="2" applyNumberFormat="1" applyFont="1"/>
    <xf numFmtId="164" fontId="3" fillId="0" borderId="2" xfId="1" applyNumberFormat="1" applyBorder="1"/>
    <xf numFmtId="164" fontId="5" fillId="0" borderId="0" xfId="2" applyNumberFormat="1" applyFont="1" applyBorder="1" applyAlignment="1">
      <alignment wrapText="1"/>
    </xf>
    <xf numFmtId="164" fontId="5" fillId="0" borderId="0" xfId="1" applyNumberFormat="1" applyFont="1" applyAlignment="1">
      <alignment wrapText="1"/>
    </xf>
    <xf numFmtId="0" fontId="1" fillId="0" borderId="0" xfId="1" applyFont="1"/>
    <xf numFmtId="167" fontId="1" fillId="0" borderId="0" xfId="2" applyNumberFormat="1" applyFont="1" applyFill="1" applyBorder="1"/>
    <xf numFmtId="166" fontId="1" fillId="0" borderId="0" xfId="2" applyFont="1" applyFill="1" applyBorder="1"/>
    <xf numFmtId="0" fontId="1" fillId="2" borderId="0" xfId="1" applyFont="1" applyFill="1"/>
    <xf numFmtId="0" fontId="4" fillId="0" borderId="0" xfId="1" applyFont="1"/>
    <xf numFmtId="164" fontId="4" fillId="0" borderId="0" xfId="1" applyNumberFormat="1" applyFont="1"/>
    <xf numFmtId="166" fontId="4" fillId="0" borderId="0" xfId="2" applyFont="1" applyFill="1" applyBorder="1"/>
    <xf numFmtId="0" fontId="4" fillId="3" borderId="0" xfId="1" applyFont="1" applyFill="1"/>
    <xf numFmtId="0" fontId="3" fillId="0" borderId="0" xfId="1" applyAlignment="1">
      <alignment horizontal="center"/>
    </xf>
    <xf numFmtId="0" fontId="0" fillId="0" borderId="0" xfId="0"/>
    <xf numFmtId="0" fontId="2" fillId="0" borderId="0" xfId="1" applyFont="1"/>
  </cellXfs>
  <cellStyles count="3">
    <cellStyle name="Normal" xfId="0" builtinId="0"/>
    <cellStyle name="Standaard 2" xfId="1" xr:uid="{A9FC66DF-EE07-7746-89E0-86E003D22760}"/>
    <cellStyle name="Valuta 2" xfId="2" xr:uid="{1DE78027-281F-684C-AB6C-5EF3578432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72E41-4CE1-7041-8D93-A7129BC554A4}">
  <dimension ref="A1:G22"/>
  <sheetViews>
    <sheetView workbookViewId="0">
      <selection activeCell="D18" sqref="D18"/>
    </sheetView>
  </sheetViews>
  <sheetFormatPr baseColWidth="10" defaultRowHeight="16" x14ac:dyDescent="0.2"/>
  <cols>
    <col min="1" max="1" width="51.1640625" bestFit="1" customWidth="1"/>
    <col min="2" max="2" width="10.83203125" style="2"/>
    <col min="3" max="3" width="13.83203125" style="2" bestFit="1" customWidth="1"/>
    <col min="4" max="4" width="11.83203125" style="2" customWidth="1"/>
    <col min="5" max="5" width="28" bestFit="1" customWidth="1"/>
    <col min="6" max="6" width="13.83203125" style="2" bestFit="1" customWidth="1"/>
    <col min="7" max="7" width="11.83203125" bestFit="1" customWidth="1"/>
  </cols>
  <sheetData>
    <row r="1" spans="1:7" x14ac:dyDescent="0.2">
      <c r="A1" s="3"/>
      <c r="B1" s="18"/>
      <c r="C1" s="18"/>
      <c r="D1" s="18"/>
      <c r="E1" s="3"/>
      <c r="F1" s="18"/>
      <c r="G1" s="3"/>
    </row>
    <row r="2" spans="1:7" x14ac:dyDescent="0.2">
      <c r="F2" s="18"/>
      <c r="G2" s="4"/>
    </row>
    <row r="3" spans="1:7" ht="22" x14ac:dyDescent="0.3">
      <c r="A3" s="17" t="s">
        <v>1</v>
      </c>
      <c r="E3" s="17" t="s">
        <v>2</v>
      </c>
      <c r="F3" s="18"/>
      <c r="G3" s="4"/>
    </row>
    <row r="4" spans="1:7" x14ac:dyDescent="0.2">
      <c r="A4" t="s">
        <v>30</v>
      </c>
      <c r="B4" s="2">
        <v>7500</v>
      </c>
      <c r="E4" t="s">
        <v>28</v>
      </c>
      <c r="F4" s="18">
        <v>20000</v>
      </c>
      <c r="G4" s="4"/>
    </row>
    <row r="5" spans="1:7" x14ac:dyDescent="0.2">
      <c r="A5" t="s">
        <v>3</v>
      </c>
      <c r="B5" s="2">
        <v>3000</v>
      </c>
    </row>
    <row r="6" spans="1:7" ht="17" thickBot="1" x14ac:dyDescent="0.25">
      <c r="A6" t="s">
        <v>31</v>
      </c>
      <c r="B6" s="19">
        <v>2000</v>
      </c>
      <c r="C6" s="19"/>
      <c r="F6" s="23"/>
      <c r="G6" s="24"/>
    </row>
    <row r="7" spans="1:7" x14ac:dyDescent="0.2">
      <c r="A7" s="21" t="s">
        <v>5</v>
      </c>
      <c r="B7" s="22"/>
      <c r="C7" s="22">
        <f>SUM(B4:B6)</f>
        <v>12500</v>
      </c>
      <c r="E7" s="21" t="s">
        <v>4</v>
      </c>
      <c r="F7" s="25"/>
      <c r="G7" s="26">
        <f>F4</f>
        <v>20000</v>
      </c>
    </row>
    <row r="9" spans="1:7" ht="22" x14ac:dyDescent="0.3">
      <c r="A9" s="17" t="s">
        <v>7</v>
      </c>
      <c r="E9" s="20" t="s">
        <v>6</v>
      </c>
      <c r="F9" s="18"/>
      <c r="G9" s="4"/>
    </row>
    <row r="10" spans="1:7" x14ac:dyDescent="0.2">
      <c r="A10" t="s">
        <v>27</v>
      </c>
      <c r="B10" s="2">
        <v>20000</v>
      </c>
      <c r="E10" t="s">
        <v>29</v>
      </c>
      <c r="F10" s="18">
        <v>40000</v>
      </c>
      <c r="G10" s="4"/>
    </row>
    <row r="11" spans="1:7" ht="17" thickBot="1" x14ac:dyDescent="0.25">
      <c r="A11" t="s">
        <v>8</v>
      </c>
      <c r="B11" s="19">
        <v>2000</v>
      </c>
      <c r="C11" s="19"/>
      <c r="F11" s="19"/>
      <c r="G11" s="1"/>
    </row>
    <row r="12" spans="1:7" x14ac:dyDescent="0.2">
      <c r="A12" s="21" t="s">
        <v>10</v>
      </c>
      <c r="B12" s="22"/>
      <c r="C12" s="22">
        <f>SUM(B10:B11)</f>
        <v>22000</v>
      </c>
      <c r="E12" s="21" t="s">
        <v>9</v>
      </c>
      <c r="F12" s="25"/>
      <c r="G12" s="26">
        <f>F10</f>
        <v>40000</v>
      </c>
    </row>
    <row r="13" spans="1:7" x14ac:dyDescent="0.2">
      <c r="A13" s="21"/>
      <c r="B13" s="22"/>
      <c r="C13" s="22"/>
      <c r="F13" s="18"/>
      <c r="G13" s="4"/>
    </row>
    <row r="14" spans="1:7" x14ac:dyDescent="0.2">
      <c r="F14" s="18"/>
      <c r="G14" s="4"/>
    </row>
    <row r="15" spans="1:7" x14ac:dyDescent="0.2">
      <c r="F15" s="18"/>
      <c r="G15" s="4"/>
    </row>
    <row r="16" spans="1:7" x14ac:dyDescent="0.2">
      <c r="F16" s="18"/>
      <c r="G16" s="4"/>
    </row>
    <row r="17" spans="1:7" x14ac:dyDescent="0.2">
      <c r="F17" s="18"/>
      <c r="G17" s="3"/>
    </row>
    <row r="18" spans="1:7" ht="22" x14ac:dyDescent="0.3">
      <c r="A18" s="17" t="s">
        <v>12</v>
      </c>
      <c r="B18" s="27"/>
      <c r="C18" s="27">
        <f>SUM(C7+C12)</f>
        <v>34500</v>
      </c>
      <c r="D18" s="27"/>
      <c r="E18" s="17" t="s">
        <v>11</v>
      </c>
      <c r="F18" s="28">
        <f>G7+G12</f>
        <v>60000</v>
      </c>
      <c r="G18" s="9"/>
    </row>
    <row r="19" spans="1:7" x14ac:dyDescent="0.2">
      <c r="F19" s="18"/>
      <c r="G19" s="3"/>
    </row>
    <row r="20" spans="1:7" x14ac:dyDescent="0.2">
      <c r="F20" s="18"/>
      <c r="G20" s="3"/>
    </row>
    <row r="21" spans="1:7" x14ac:dyDescent="0.2">
      <c r="A21" s="3"/>
      <c r="B21" s="18"/>
      <c r="C21" s="18"/>
      <c r="D21" s="18"/>
      <c r="E21" s="3"/>
      <c r="F21" s="18"/>
      <c r="G21" s="3"/>
    </row>
    <row r="22" spans="1:7" x14ac:dyDescent="0.2">
      <c r="A22" s="3"/>
      <c r="B22" s="18"/>
      <c r="C22" s="18"/>
      <c r="D22" s="18"/>
      <c r="E22" s="3"/>
      <c r="F22" s="18"/>
      <c r="G22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77036-8F74-294F-A87D-ECF3576B1104}">
  <dimension ref="A2:AN83"/>
  <sheetViews>
    <sheetView topLeftCell="B11" zoomScale="88" workbookViewId="0">
      <selection activeCell="E19" sqref="E19"/>
    </sheetView>
  </sheetViews>
  <sheetFormatPr baseColWidth="10" defaultColWidth="10.83203125" defaultRowHeight="16" x14ac:dyDescent="0.2"/>
  <cols>
    <col min="1" max="1" width="10.83203125" style="3"/>
    <col min="2" max="2" width="38" style="3" bestFit="1" customWidth="1"/>
    <col min="3" max="3" width="16.83203125" style="18" customWidth="1"/>
    <col min="4" max="4" width="15.1640625" style="18" bestFit="1" customWidth="1"/>
    <col min="5" max="5" width="15.1640625" style="18" customWidth="1"/>
    <col min="6" max="6" width="14.33203125" style="18" customWidth="1"/>
    <col min="7" max="8" width="15.5" style="18" customWidth="1"/>
    <col min="9" max="9" width="17.5" style="18" customWidth="1"/>
    <col min="10" max="10" width="15.33203125" style="18" bestFit="1" customWidth="1"/>
    <col min="11" max="11" width="13" style="3" bestFit="1" customWidth="1"/>
    <col min="12" max="12" width="17.5" style="3" customWidth="1"/>
    <col min="13" max="13" width="15.33203125" style="3" bestFit="1" customWidth="1"/>
    <col min="14" max="14" width="13.1640625" style="3" bestFit="1" customWidth="1"/>
    <col min="15" max="15" width="17.5" style="3" customWidth="1"/>
    <col min="16" max="16" width="15.33203125" style="3" bestFit="1" customWidth="1"/>
    <col min="17" max="19" width="13" style="3" bestFit="1" customWidth="1"/>
    <col min="20" max="20" width="13.6640625" style="3" bestFit="1" customWidth="1"/>
    <col min="21" max="28" width="14.6640625" style="3" bestFit="1" customWidth="1"/>
    <col min="29" max="16384" width="10.83203125" style="3"/>
  </cols>
  <sheetData>
    <row r="2" spans="1:40" x14ac:dyDescent="0.2">
      <c r="C2" s="3"/>
      <c r="D2" s="3"/>
      <c r="E2" s="3"/>
      <c r="F2" s="3"/>
      <c r="G2" s="3"/>
      <c r="H2" s="3"/>
      <c r="I2" s="3"/>
      <c r="J2" s="3"/>
    </row>
    <row r="3" spans="1:40" ht="22" x14ac:dyDescent="0.3">
      <c r="C3" s="9" t="s">
        <v>43</v>
      </c>
      <c r="D3" s="9"/>
      <c r="E3" s="9"/>
      <c r="F3" s="9" t="s">
        <v>13</v>
      </c>
      <c r="G3" s="9"/>
      <c r="H3" s="9"/>
      <c r="I3" s="9" t="s">
        <v>14</v>
      </c>
      <c r="J3" s="9"/>
      <c r="N3" s="41"/>
    </row>
    <row r="4" spans="1:40" ht="22" x14ac:dyDescent="0.3">
      <c r="B4" s="9" t="s">
        <v>15</v>
      </c>
      <c r="L4" s="5"/>
      <c r="M4" s="5"/>
      <c r="N4" s="5"/>
      <c r="O4" s="5"/>
      <c r="P4" s="5"/>
      <c r="S4"/>
      <c r="T4"/>
      <c r="U4"/>
      <c r="V4"/>
      <c r="W4"/>
    </row>
    <row r="5" spans="1:40" x14ac:dyDescent="0.2">
      <c r="B5" s="3" t="s">
        <v>17</v>
      </c>
      <c r="C5" s="18">
        <f>70*2250</f>
        <v>157500</v>
      </c>
      <c r="F5" s="18">
        <f>C5*1.25</f>
        <v>196875</v>
      </c>
      <c r="I5" s="18">
        <f>F5*1.3</f>
        <v>255937.5</v>
      </c>
      <c r="L5" s="5"/>
      <c r="M5" s="5"/>
      <c r="N5" s="5"/>
      <c r="O5" s="5"/>
      <c r="P5" s="5"/>
      <c r="Q5" s="5"/>
      <c r="R5" s="5"/>
      <c r="S5"/>
      <c r="T5"/>
      <c r="U5"/>
      <c r="V5"/>
      <c r="W5"/>
    </row>
    <row r="6" spans="1:40" ht="17" thickBot="1" x14ac:dyDescent="0.25">
      <c r="B6" s="3" t="s">
        <v>16</v>
      </c>
      <c r="C6" s="23">
        <f>60*120000*0.0075</f>
        <v>54000</v>
      </c>
      <c r="D6" s="23"/>
      <c r="F6" s="23">
        <f>C6*1.4</f>
        <v>75600</v>
      </c>
      <c r="G6" s="23"/>
      <c r="I6" s="23">
        <f>F6*1.5</f>
        <v>113400</v>
      </c>
      <c r="J6" s="23"/>
      <c r="L6" s="7"/>
      <c r="M6" s="7"/>
      <c r="N6" s="7"/>
      <c r="O6" s="7"/>
      <c r="P6" s="7"/>
      <c r="Q6" s="7"/>
      <c r="R6" s="7"/>
      <c r="S6"/>
      <c r="T6"/>
      <c r="U6"/>
      <c r="V6"/>
      <c r="W6"/>
    </row>
    <row r="7" spans="1:40" s="40" customFormat="1" x14ac:dyDescent="0.2">
      <c r="A7" s="37"/>
      <c r="B7" s="37" t="s">
        <v>18</v>
      </c>
      <c r="C7" s="38"/>
      <c r="D7" s="38">
        <f>SUM(C5+C6)</f>
        <v>211500</v>
      </c>
      <c r="E7" s="38"/>
      <c r="F7" s="38"/>
      <c r="G7" s="38">
        <f>SUM(F5+F6)</f>
        <v>272475</v>
      </c>
      <c r="H7" s="38"/>
      <c r="I7" s="38"/>
      <c r="J7" s="38">
        <f>SUM(I5+I6)</f>
        <v>369337.5</v>
      </c>
      <c r="K7" s="37"/>
      <c r="L7" s="39"/>
      <c r="M7" s="39"/>
      <c r="N7" s="39"/>
      <c r="O7" s="39"/>
      <c r="P7" s="39"/>
      <c r="Q7" s="39"/>
      <c r="R7" s="39"/>
      <c r="S7"/>
      <c r="T7"/>
      <c r="U7"/>
      <c r="V7"/>
      <c r="W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</row>
    <row r="8" spans="1:40" x14ac:dyDescent="0.2">
      <c r="S8"/>
      <c r="T8"/>
      <c r="U8"/>
      <c r="V8"/>
      <c r="W8"/>
    </row>
    <row r="9" spans="1:40" x14ac:dyDescent="0.2">
      <c r="O9" s="7"/>
      <c r="P9" s="7"/>
      <c r="Q9" s="7"/>
      <c r="R9" s="7"/>
      <c r="S9"/>
      <c r="T9"/>
      <c r="U9"/>
      <c r="V9"/>
      <c r="W9"/>
    </row>
    <row r="10" spans="1:40" x14ac:dyDescent="0.2">
      <c r="L10" s="7"/>
      <c r="M10" s="7"/>
      <c r="N10" s="7"/>
      <c r="O10" s="7"/>
      <c r="P10" s="7"/>
      <c r="Q10" s="7"/>
      <c r="R10" s="7"/>
      <c r="S10"/>
      <c r="T10"/>
      <c r="U10"/>
      <c r="V10"/>
      <c r="W10"/>
    </row>
    <row r="11" spans="1:40" s="10" customFormat="1" ht="22" x14ac:dyDescent="0.3">
      <c r="A11" s="3"/>
      <c r="B11" s="9" t="s">
        <v>0</v>
      </c>
      <c r="C11" s="18"/>
      <c r="D11" s="18"/>
      <c r="E11" s="18"/>
      <c r="F11" s="18"/>
      <c r="G11" s="18"/>
      <c r="H11" s="18"/>
      <c r="I11" s="18"/>
      <c r="J11" s="18"/>
      <c r="K11" s="3"/>
      <c r="L11" s="7"/>
      <c r="M11" s="7"/>
      <c r="N11" s="7"/>
      <c r="O11" s="7"/>
      <c r="P11" s="7"/>
      <c r="Q11" s="7"/>
      <c r="R11" s="7"/>
      <c r="S11"/>
      <c r="T11"/>
      <c r="U11"/>
      <c r="V11"/>
      <c r="W11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s="10" customFormat="1" x14ac:dyDescent="0.2">
      <c r="A12" s="3"/>
      <c r="B12" s="3" t="s">
        <v>35</v>
      </c>
      <c r="C12" s="18">
        <f>3500*13*4</f>
        <v>182000</v>
      </c>
      <c r="D12" s="18"/>
      <c r="E12" s="18"/>
      <c r="F12" s="18">
        <f>C12*1.15</f>
        <v>209299.99999999997</v>
      </c>
      <c r="G12" s="18"/>
      <c r="H12" s="18"/>
      <c r="I12" s="18">
        <f>F12*1.15</f>
        <v>240694.99999999994</v>
      </c>
      <c r="J12" s="18"/>
      <c r="K12" s="3"/>
      <c r="L12" s="7"/>
      <c r="M12" s="7"/>
      <c r="N12" s="7"/>
      <c r="O12" s="7"/>
      <c r="P12" s="7"/>
      <c r="Q12" s="7"/>
      <c r="R12" s="7"/>
      <c r="S12"/>
      <c r="T12"/>
      <c r="U12"/>
      <c r="V12"/>
      <c r="W12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s="10" customFormat="1" x14ac:dyDescent="0.2">
      <c r="A13" s="3"/>
      <c r="B13" s="3" t="s">
        <v>36</v>
      </c>
      <c r="C13" s="18">
        <v>0</v>
      </c>
      <c r="D13" s="18"/>
      <c r="E13" s="18"/>
      <c r="F13" s="18">
        <v>0</v>
      </c>
      <c r="G13" s="18"/>
      <c r="H13" s="18"/>
      <c r="I13" s="18">
        <v>39000</v>
      </c>
      <c r="J13" s="18"/>
      <c r="K13" s="3"/>
      <c r="L13" s="7"/>
      <c r="M13" s="7"/>
      <c r="N13" s="7"/>
      <c r="O13" s="7"/>
      <c r="P13" s="7"/>
      <c r="Q13" s="7"/>
      <c r="R13" s="7"/>
      <c r="S13"/>
      <c r="T13"/>
      <c r="U13"/>
      <c r="V13"/>
      <c r="W1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0" s="10" customFormat="1" x14ac:dyDescent="0.2">
      <c r="A14" s="3"/>
      <c r="B14" s="3" t="s">
        <v>45</v>
      </c>
      <c r="C14" s="18">
        <v>5000</v>
      </c>
      <c r="D14" s="18"/>
      <c r="E14" s="18"/>
      <c r="F14" s="18">
        <f>C14*1.1</f>
        <v>5500</v>
      </c>
      <c r="G14" s="18"/>
      <c r="H14" s="18"/>
      <c r="I14" s="18">
        <f>F14*1.1</f>
        <v>6050.0000000000009</v>
      </c>
      <c r="J14" s="18"/>
      <c r="K14" s="3"/>
      <c r="L14" s="7"/>
      <c r="M14" s="7"/>
      <c r="N14" s="7"/>
      <c r="O14" s="7"/>
      <c r="P14" s="7"/>
      <c r="Q14" s="7"/>
      <c r="R14" s="7"/>
      <c r="S14"/>
      <c r="T14"/>
      <c r="U14"/>
      <c r="V14"/>
      <c r="W14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0" x14ac:dyDescent="0.2">
      <c r="B15" s="3" t="s">
        <v>32</v>
      </c>
      <c r="C15" s="18">
        <v>8000</v>
      </c>
      <c r="F15" s="18">
        <f>C15*1.05</f>
        <v>8400</v>
      </c>
      <c r="I15" s="18">
        <f>F15*1.05</f>
        <v>8820</v>
      </c>
      <c r="L15" s="7"/>
      <c r="M15" s="7"/>
      <c r="N15" s="7"/>
      <c r="O15" s="7"/>
      <c r="P15" s="7"/>
      <c r="Q15" s="7"/>
      <c r="R15" s="7"/>
      <c r="S15"/>
      <c r="T15"/>
      <c r="U15"/>
      <c r="V15"/>
      <c r="W15"/>
    </row>
    <row r="16" spans="1:40" x14ac:dyDescent="0.2">
      <c r="B16" s="3" t="s">
        <v>20</v>
      </c>
      <c r="C16" s="18">
        <v>7500</v>
      </c>
      <c r="F16" s="18">
        <f>C16*1.05</f>
        <v>7875</v>
      </c>
      <c r="I16" s="18">
        <f>F16*1.05</f>
        <v>8268.75</v>
      </c>
      <c r="L16" s="7"/>
      <c r="M16" s="7"/>
      <c r="N16" s="7"/>
      <c r="O16" s="7"/>
      <c r="P16" s="7"/>
      <c r="Q16" s="7"/>
      <c r="R16" s="7"/>
      <c r="S16"/>
      <c r="T16"/>
      <c r="U16"/>
      <c r="V16"/>
      <c r="W16"/>
    </row>
    <row r="17" spans="1:40" x14ac:dyDescent="0.2">
      <c r="B17" s="3" t="s">
        <v>33</v>
      </c>
      <c r="C17" s="18">
        <v>10000</v>
      </c>
      <c r="F17" s="18">
        <f>C17*0.75</f>
        <v>7500</v>
      </c>
      <c r="I17" s="18">
        <f>F17*0.5</f>
        <v>3750</v>
      </c>
      <c r="L17" s="7"/>
      <c r="M17" s="7"/>
      <c r="N17" s="7"/>
      <c r="O17" s="7"/>
      <c r="P17" s="7"/>
      <c r="Q17" s="7"/>
      <c r="R17" s="7"/>
      <c r="S17"/>
      <c r="T17"/>
      <c r="U17"/>
      <c r="V17"/>
      <c r="W17"/>
    </row>
    <row r="18" spans="1:40" x14ac:dyDescent="0.2">
      <c r="B18" s="3" t="s">
        <v>34</v>
      </c>
      <c r="C18" s="18">
        <v>600</v>
      </c>
      <c r="F18" s="18">
        <v>600</v>
      </c>
      <c r="I18" s="18">
        <v>600</v>
      </c>
      <c r="L18" s="7"/>
      <c r="M18" s="7"/>
      <c r="N18" s="7"/>
      <c r="O18" s="7"/>
      <c r="P18" s="7"/>
      <c r="Q18" s="7"/>
      <c r="R18" s="7"/>
      <c r="S18"/>
      <c r="T18"/>
      <c r="U18"/>
      <c r="V18"/>
      <c r="W18"/>
    </row>
    <row r="19" spans="1:40" ht="17" thickBot="1" x14ac:dyDescent="0.25">
      <c r="B19" s="3" t="s">
        <v>44</v>
      </c>
      <c r="C19" s="23">
        <v>3000</v>
      </c>
      <c r="D19" s="23"/>
      <c r="F19" s="23">
        <f>C19*1.1</f>
        <v>3300.0000000000005</v>
      </c>
      <c r="G19" s="23"/>
      <c r="I19" s="23">
        <f>F19*1.2</f>
        <v>3960.0000000000005</v>
      </c>
      <c r="J19" s="23"/>
      <c r="L19" s="7"/>
      <c r="M19" s="7"/>
      <c r="N19" s="7"/>
      <c r="O19" s="7"/>
      <c r="P19" s="7"/>
      <c r="Q19" s="7"/>
      <c r="R19" s="7"/>
      <c r="S19"/>
      <c r="T19"/>
      <c r="U19"/>
      <c r="V19"/>
      <c r="W19"/>
    </row>
    <row r="20" spans="1:40" s="36" customFormat="1" x14ac:dyDescent="0.2">
      <c r="A20" s="33"/>
      <c r="B20" s="33" t="s">
        <v>21</v>
      </c>
      <c r="C20" s="25"/>
      <c r="D20" s="25">
        <f>SUM(C12:C19)</f>
        <v>216100</v>
      </c>
      <c r="E20" s="25"/>
      <c r="F20" s="25"/>
      <c r="G20" s="25">
        <f>SUM(F12:F19)</f>
        <v>242474.99999999997</v>
      </c>
      <c r="H20" s="25"/>
      <c r="I20" s="25"/>
      <c r="J20" s="25">
        <f>SUM(I12:I19)</f>
        <v>311143.74999999994</v>
      </c>
      <c r="K20" s="33"/>
      <c r="L20" s="33"/>
      <c r="M20" s="34"/>
      <c r="N20" s="33"/>
      <c r="O20" s="35"/>
      <c r="P20" s="33"/>
      <c r="Q20" s="35"/>
      <c r="R20" s="33"/>
      <c r="S20"/>
      <c r="T20"/>
      <c r="U20"/>
      <c r="V20"/>
      <c r="W20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</row>
    <row r="21" spans="1:40" s="10" customFormat="1" x14ac:dyDescent="0.2">
      <c r="A21" s="3"/>
      <c r="B21" s="3"/>
      <c r="C21" s="18"/>
      <c r="D21" s="18"/>
      <c r="E21" s="18"/>
      <c r="F21" s="18"/>
      <c r="G21" s="18"/>
      <c r="H21" s="18"/>
      <c r="I21" s="18"/>
      <c r="J21" s="18"/>
      <c r="K21" s="3"/>
      <c r="L21" s="3"/>
      <c r="M21" s="12"/>
      <c r="N21" s="3"/>
      <c r="O21" s="7"/>
      <c r="P21" s="3"/>
      <c r="Q21" s="7"/>
      <c r="R21" s="3"/>
      <c r="S21"/>
      <c r="T21"/>
      <c r="U21"/>
      <c r="V21"/>
      <c r="W21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</row>
    <row r="22" spans="1:40" s="10" customFormat="1" x14ac:dyDescent="0.2">
      <c r="A22" s="3"/>
      <c r="B22" s="3" t="s">
        <v>22</v>
      </c>
      <c r="C22" s="18"/>
      <c r="D22" s="18">
        <f>D7-D20</f>
        <v>-4600</v>
      </c>
      <c r="E22" s="18"/>
      <c r="F22" s="18"/>
      <c r="G22" s="18">
        <f>G7-G20</f>
        <v>30000.000000000029</v>
      </c>
      <c r="H22" s="18"/>
      <c r="I22" s="18"/>
      <c r="J22" s="18">
        <f>SUM(J7-J20)</f>
        <v>58193.750000000058</v>
      </c>
      <c r="K22" s="3"/>
      <c r="L22" s="3"/>
      <c r="M22" s="12"/>
      <c r="N22" s="3"/>
      <c r="O22" s="7"/>
      <c r="P22" s="3"/>
      <c r="Q22" s="7"/>
      <c r="R22" s="3"/>
      <c r="S22"/>
      <c r="T22"/>
      <c r="U22"/>
      <c r="V22"/>
      <c r="W22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</row>
    <row r="23" spans="1:40" s="10" customFormat="1" x14ac:dyDescent="0.2">
      <c r="A23" s="3"/>
      <c r="B23" s="3"/>
      <c r="C23" s="18"/>
      <c r="D23" s="18"/>
      <c r="E23" s="18"/>
      <c r="F23" s="18"/>
      <c r="G23" s="18"/>
      <c r="H23" s="18"/>
      <c r="I23" s="18"/>
      <c r="J23" s="18"/>
      <c r="K23" s="3"/>
      <c r="L23" s="3"/>
      <c r="M23" s="12"/>
      <c r="N23" s="3"/>
      <c r="O23" s="7"/>
      <c r="P23" s="3"/>
      <c r="Q23" s="7"/>
      <c r="R23" s="3"/>
      <c r="S23"/>
      <c r="T23"/>
      <c r="U23"/>
      <c r="V23"/>
      <c r="W2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x14ac:dyDescent="0.2">
      <c r="B24" s="3" t="s">
        <v>23</v>
      </c>
      <c r="D24" s="18">
        <f>IF(D22&lt;0,0,D22*0.19)</f>
        <v>0</v>
      </c>
      <c r="G24" s="18">
        <f>IF(G22&lt;0,0,G22*0.19)</f>
        <v>5700.0000000000055</v>
      </c>
      <c r="J24" s="18">
        <f>IF(J22&lt;0,0,J22*0.19)</f>
        <v>11056.812500000011</v>
      </c>
      <c r="M24" s="12"/>
      <c r="O24" s="7"/>
      <c r="Q24" s="7"/>
      <c r="S24"/>
      <c r="T24"/>
      <c r="U24"/>
      <c r="V24"/>
      <c r="W24"/>
    </row>
    <row r="25" spans="1:40" s="10" customFormat="1" x14ac:dyDescent="0.2">
      <c r="A25" s="3"/>
      <c r="B25" s="3"/>
      <c r="C25" s="18"/>
      <c r="D25" s="18"/>
      <c r="E25" s="18"/>
      <c r="F25" s="18"/>
      <c r="G25" s="18"/>
      <c r="H25" s="18"/>
      <c r="I25" s="18"/>
      <c r="J25" s="18"/>
      <c r="K25" s="3"/>
      <c r="L25" s="3"/>
      <c r="M25" s="12"/>
      <c r="N25" s="3"/>
      <c r="O25" s="7"/>
      <c r="P25" s="3"/>
      <c r="Q25" s="7"/>
      <c r="R25" s="3"/>
      <c r="S25"/>
      <c r="T25"/>
      <c r="U25"/>
      <c r="V25"/>
      <c r="W25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</row>
    <row r="26" spans="1:40" x14ac:dyDescent="0.2">
      <c r="M26" s="12"/>
      <c r="O26" s="7"/>
      <c r="Q26" s="7"/>
      <c r="S26"/>
      <c r="T26"/>
      <c r="U26"/>
      <c r="V26"/>
      <c r="W26"/>
    </row>
    <row r="27" spans="1:40" ht="22" x14ac:dyDescent="0.3">
      <c r="B27" s="9" t="s">
        <v>24</v>
      </c>
      <c r="C27" s="28"/>
      <c r="D27" s="28">
        <f>SUM(D22-D24)</f>
        <v>-4600</v>
      </c>
      <c r="E27" s="28"/>
      <c r="F27" s="28"/>
      <c r="G27" s="28">
        <f>SUM(G22-G24)</f>
        <v>24300.000000000022</v>
      </c>
      <c r="H27" s="28"/>
      <c r="I27" s="28"/>
      <c r="J27" s="28">
        <f>SUM(J22-J24)</f>
        <v>47136.937500000044</v>
      </c>
      <c r="L27" s="6"/>
      <c r="M27" s="14"/>
      <c r="N27" s="6"/>
      <c r="P27" s="13"/>
      <c r="R27" s="13"/>
      <c r="S27"/>
      <c r="T27"/>
      <c r="U27"/>
      <c r="V27"/>
      <c r="W27"/>
    </row>
    <row r="28" spans="1:40" x14ac:dyDescent="0.2">
      <c r="M28" s="14"/>
      <c r="S28"/>
      <c r="T28"/>
      <c r="U28"/>
      <c r="V28"/>
      <c r="W28"/>
    </row>
    <row r="29" spans="1:40" x14ac:dyDescent="0.2">
      <c r="L29" s="13"/>
      <c r="M29" s="14"/>
      <c r="N29" s="13"/>
      <c r="P29" s="13"/>
      <c r="R29" s="13"/>
      <c r="S29"/>
      <c r="T29"/>
      <c r="U29"/>
      <c r="V29"/>
      <c r="W29"/>
    </row>
    <row r="30" spans="1:40" x14ac:dyDescent="0.2">
      <c r="M30" s="14"/>
      <c r="O30" s="7"/>
      <c r="P30" s="7"/>
      <c r="Q30" s="7"/>
      <c r="R30" s="7"/>
      <c r="S30"/>
      <c r="T30"/>
      <c r="U30"/>
      <c r="V30"/>
      <c r="W30"/>
    </row>
    <row r="31" spans="1:40" x14ac:dyDescent="0.2">
      <c r="M31" s="7"/>
      <c r="O31" s="7"/>
      <c r="P31" s="7"/>
      <c r="Q31" s="7"/>
      <c r="R31" s="7"/>
      <c r="S31"/>
      <c r="T31"/>
      <c r="U31"/>
      <c r="V31"/>
      <c r="W31"/>
    </row>
    <row r="32" spans="1:40" x14ac:dyDescent="0.2">
      <c r="M32" s="7"/>
      <c r="P32" s="7"/>
      <c r="Q32" s="7"/>
      <c r="S32" s="7"/>
      <c r="U32" s="7"/>
      <c r="V32" s="7"/>
      <c r="W32" s="7"/>
      <c r="X32" s="7"/>
      <c r="Y32"/>
      <c r="Z32"/>
      <c r="AA32"/>
      <c r="AB32"/>
      <c r="AC32"/>
    </row>
    <row r="33" spans="3:29" x14ac:dyDescent="0.2">
      <c r="M33" s="7"/>
      <c r="P33" s="7"/>
      <c r="Q33" s="7"/>
      <c r="S33" s="7"/>
      <c r="U33" s="7"/>
      <c r="V33" s="7"/>
      <c r="W33" s="7"/>
      <c r="X33" s="7"/>
      <c r="Y33"/>
      <c r="Z33"/>
      <c r="AA33"/>
      <c r="AB33"/>
      <c r="AC33"/>
    </row>
    <row r="34" spans="3:29" x14ac:dyDescent="0.2">
      <c r="L34" s="7"/>
      <c r="M34" s="15"/>
      <c r="N34" s="7"/>
      <c r="O34" s="7"/>
      <c r="P34" s="15"/>
      <c r="Q34" s="15"/>
      <c r="R34" s="7"/>
      <c r="S34" s="15"/>
      <c r="T34" s="7"/>
      <c r="U34" s="7"/>
      <c r="V34" s="7"/>
      <c r="W34" s="7"/>
      <c r="X34" s="7"/>
      <c r="Y34"/>
      <c r="Z34"/>
      <c r="AA34"/>
      <c r="AB34"/>
      <c r="AC34"/>
    </row>
    <row r="35" spans="3:29" x14ac:dyDescent="0.2">
      <c r="L35" s="7"/>
      <c r="M35" s="15"/>
      <c r="N35" s="7"/>
      <c r="O35" s="7"/>
      <c r="P35" s="15"/>
      <c r="Q35" s="15"/>
      <c r="R35" s="7"/>
      <c r="S35" s="15"/>
      <c r="T35" s="7"/>
      <c r="Y35"/>
      <c r="Z35"/>
      <c r="AA35"/>
      <c r="AB35"/>
      <c r="AC35"/>
    </row>
    <row r="36" spans="3:29" x14ac:dyDescent="0.2">
      <c r="L36" s="6"/>
      <c r="M36" s="15"/>
      <c r="N36" s="13"/>
      <c r="O36" s="6"/>
      <c r="P36" s="15"/>
      <c r="Q36" s="15"/>
      <c r="R36" s="6"/>
      <c r="S36" s="15"/>
      <c r="T36" s="6"/>
      <c r="V36" s="7"/>
      <c r="X36" s="7"/>
      <c r="Y36"/>
      <c r="Z36"/>
      <c r="AA36"/>
      <c r="AB36"/>
      <c r="AC36"/>
    </row>
    <row r="37" spans="3:29" x14ac:dyDescent="0.2">
      <c r="C37" s="29"/>
      <c r="D37" s="29"/>
      <c r="E37" s="29"/>
      <c r="F37" s="29"/>
      <c r="G37" s="31"/>
      <c r="H37" s="31"/>
      <c r="K37" s="15"/>
      <c r="L37" s="15"/>
      <c r="M37" s="15"/>
      <c r="N37" s="7"/>
      <c r="O37" s="15"/>
      <c r="P37" s="15"/>
      <c r="Y37"/>
      <c r="Z37"/>
      <c r="AA37"/>
      <c r="AB37"/>
      <c r="AC37"/>
    </row>
    <row r="38" spans="3:29" x14ac:dyDescent="0.2">
      <c r="G38" s="32"/>
      <c r="H38" s="32"/>
      <c r="K38" s="14"/>
      <c r="L38" s="14"/>
      <c r="M38" s="14"/>
      <c r="O38" s="14"/>
      <c r="P38" s="14"/>
      <c r="Y38"/>
      <c r="Z38"/>
      <c r="AA38"/>
      <c r="AB38"/>
      <c r="AC38"/>
    </row>
    <row r="39" spans="3:29" x14ac:dyDescent="0.2">
      <c r="Y39"/>
      <c r="Z39"/>
      <c r="AA39"/>
      <c r="AB39"/>
      <c r="AC39"/>
    </row>
    <row r="40" spans="3:29" x14ac:dyDescent="0.2">
      <c r="Y40"/>
      <c r="Z40"/>
      <c r="AA40"/>
      <c r="AB40"/>
      <c r="AC40"/>
    </row>
    <row r="41" spans="3:29" x14ac:dyDescent="0.2">
      <c r="Y41"/>
      <c r="Z41"/>
      <c r="AA41"/>
      <c r="AB41"/>
      <c r="AC41"/>
    </row>
    <row r="42" spans="3:29" x14ac:dyDescent="0.2">
      <c r="D42" s="30"/>
      <c r="Y42"/>
      <c r="Z42"/>
      <c r="AA42"/>
      <c r="AB42"/>
      <c r="AC42"/>
    </row>
    <row r="43" spans="3:29" x14ac:dyDescent="0.2">
      <c r="Y43"/>
      <c r="Z43"/>
      <c r="AA43"/>
      <c r="AB43"/>
      <c r="AC43"/>
    </row>
    <row r="44" spans="3:29" x14ac:dyDescent="0.2">
      <c r="Y44"/>
      <c r="Z44"/>
      <c r="AA44"/>
      <c r="AB44"/>
      <c r="AC44"/>
    </row>
    <row r="45" spans="3:29" x14ac:dyDescent="0.2">
      <c r="U45" s="11"/>
      <c r="Y45"/>
      <c r="Z45"/>
      <c r="AA45"/>
      <c r="AB45"/>
      <c r="AC45"/>
    </row>
    <row r="46" spans="3:29" x14ac:dyDescent="0.2">
      <c r="U46" s="11"/>
      <c r="Y46"/>
      <c r="Z46"/>
      <c r="AA46"/>
      <c r="AB46"/>
      <c r="AC46"/>
    </row>
    <row r="47" spans="3:29" x14ac:dyDescent="0.2">
      <c r="U47" s="11"/>
      <c r="Y47"/>
      <c r="Z47"/>
      <c r="AA47"/>
      <c r="AB47"/>
      <c r="AC47"/>
    </row>
    <row r="48" spans="3:29" x14ac:dyDescent="0.2">
      <c r="U48" s="11"/>
    </row>
    <row r="49" spans="21:26" x14ac:dyDescent="0.2">
      <c r="U49" s="11"/>
    </row>
    <row r="50" spans="21:26" x14ac:dyDescent="0.2">
      <c r="U50" s="11"/>
      <c r="Z50" s="11"/>
    </row>
    <row r="51" spans="21:26" x14ac:dyDescent="0.2">
      <c r="U51" s="11"/>
      <c r="Z51" s="11"/>
    </row>
    <row r="52" spans="21:26" x14ac:dyDescent="0.2">
      <c r="U52" s="11"/>
      <c r="Z52" s="11"/>
    </row>
    <row r="53" spans="21:26" x14ac:dyDescent="0.2">
      <c r="U53" s="11"/>
      <c r="Z53" s="11"/>
    </row>
    <row r="54" spans="21:26" x14ac:dyDescent="0.2">
      <c r="U54" s="11"/>
      <c r="Z54" s="11"/>
    </row>
    <row r="55" spans="21:26" x14ac:dyDescent="0.2">
      <c r="U55" s="11"/>
      <c r="Z55" s="11"/>
    </row>
    <row r="56" spans="21:26" x14ac:dyDescent="0.2">
      <c r="U56" s="11"/>
      <c r="Z56" s="11"/>
    </row>
    <row r="57" spans="21:26" x14ac:dyDescent="0.2">
      <c r="U57" s="11"/>
      <c r="Z57" s="11"/>
    </row>
    <row r="58" spans="21:26" x14ac:dyDescent="0.2">
      <c r="U58" s="11"/>
      <c r="Z58" s="11"/>
    </row>
    <row r="59" spans="21:26" x14ac:dyDescent="0.2">
      <c r="U59" s="11"/>
      <c r="Z59" s="11"/>
    </row>
    <row r="60" spans="21:26" x14ac:dyDescent="0.2">
      <c r="U60" s="11"/>
      <c r="Z60" s="11"/>
    </row>
    <row r="61" spans="21:26" x14ac:dyDescent="0.2">
      <c r="U61" s="11"/>
      <c r="Z61" s="11"/>
    </row>
    <row r="62" spans="21:26" x14ac:dyDescent="0.2">
      <c r="U62" s="16"/>
      <c r="Z62" s="11"/>
    </row>
    <row r="63" spans="21:26" x14ac:dyDescent="0.2">
      <c r="U63" s="11"/>
      <c r="Z63" s="11"/>
    </row>
    <row r="64" spans="21:26" x14ac:dyDescent="0.2">
      <c r="U64" s="7"/>
      <c r="X64" s="11"/>
      <c r="Z64" s="11"/>
    </row>
    <row r="65" spans="21:26" x14ac:dyDescent="0.2">
      <c r="U65" s="11"/>
      <c r="X65" s="11"/>
      <c r="Z65" s="11"/>
    </row>
    <row r="66" spans="21:26" x14ac:dyDescent="0.2">
      <c r="U66" s="11"/>
      <c r="X66" s="11"/>
      <c r="Z66" s="11"/>
    </row>
    <row r="67" spans="21:26" x14ac:dyDescent="0.2">
      <c r="V67" s="7"/>
      <c r="X67" s="11"/>
      <c r="Z67" s="11"/>
    </row>
    <row r="68" spans="21:26" x14ac:dyDescent="0.2">
      <c r="V68" s="16"/>
      <c r="X68" s="11"/>
      <c r="Z68" s="11"/>
    </row>
    <row r="69" spans="21:26" x14ac:dyDescent="0.2">
      <c r="V69" s="16"/>
      <c r="X69" s="11"/>
      <c r="Z69" s="11"/>
    </row>
    <row r="70" spans="21:26" x14ac:dyDescent="0.2">
      <c r="V70" s="16"/>
      <c r="X70" s="11"/>
      <c r="Z70" s="11"/>
    </row>
    <row r="71" spans="21:26" x14ac:dyDescent="0.2">
      <c r="U71" s="16"/>
      <c r="V71" s="16"/>
      <c r="X71" s="11"/>
      <c r="Z71" s="11"/>
    </row>
    <row r="72" spans="21:26" x14ac:dyDescent="0.2">
      <c r="U72" s="16"/>
      <c r="V72" s="16"/>
      <c r="X72" s="11"/>
      <c r="Z72" s="11"/>
    </row>
    <row r="73" spans="21:26" x14ac:dyDescent="0.2">
      <c r="U73" s="16"/>
      <c r="V73" s="16"/>
      <c r="X73" s="11"/>
      <c r="Z73" s="11"/>
    </row>
    <row r="74" spans="21:26" x14ac:dyDescent="0.2">
      <c r="U74" s="16"/>
      <c r="V74" s="16"/>
      <c r="X74" s="11"/>
      <c r="Z74" s="11"/>
    </row>
    <row r="75" spans="21:26" x14ac:dyDescent="0.2">
      <c r="X75" s="11"/>
      <c r="Z75" s="11"/>
    </row>
    <row r="76" spans="21:26" x14ac:dyDescent="0.2">
      <c r="X76" s="11"/>
      <c r="Z76" s="11"/>
    </row>
    <row r="77" spans="21:26" x14ac:dyDescent="0.2">
      <c r="X77" s="11"/>
      <c r="Z77" s="11"/>
    </row>
    <row r="78" spans="21:26" x14ac:dyDescent="0.2">
      <c r="X78" s="11"/>
    </row>
    <row r="79" spans="21:26" x14ac:dyDescent="0.2">
      <c r="X79" s="11"/>
    </row>
    <row r="80" spans="21:26" x14ac:dyDescent="0.2">
      <c r="X80" s="11"/>
    </row>
    <row r="81" spans="24:24" x14ac:dyDescent="0.2">
      <c r="X81" s="11"/>
    </row>
    <row r="82" spans="24:24" x14ac:dyDescent="0.2">
      <c r="X82" s="11"/>
    </row>
    <row r="83" spans="24:24" x14ac:dyDescent="0.2">
      <c r="X83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484B7-60EB-474B-9809-575BE1EEE14E}">
  <dimension ref="A1:AM85"/>
  <sheetViews>
    <sheetView tabSelected="1" topLeftCell="E13" zoomScale="83" workbookViewId="0">
      <selection activeCell="E35" sqref="E35"/>
    </sheetView>
  </sheetViews>
  <sheetFormatPr baseColWidth="10" defaultColWidth="10.83203125" defaultRowHeight="16" x14ac:dyDescent="0.2"/>
  <cols>
    <col min="1" max="1" width="10.83203125" style="3"/>
    <col min="2" max="2" width="38" style="3" bestFit="1" customWidth="1"/>
    <col min="3" max="3" width="16.83203125" style="18" customWidth="1"/>
    <col min="4" max="4" width="15.1640625" style="18" bestFit="1" customWidth="1"/>
    <col min="5" max="5" width="15.1640625" style="18" customWidth="1"/>
    <col min="6" max="6" width="14.33203125" style="18" customWidth="1"/>
    <col min="7" max="8" width="15.5" style="18" customWidth="1"/>
    <col min="9" max="9" width="17.5" style="18" customWidth="1"/>
    <col min="10" max="10" width="15.1640625" style="18" bestFit="1" customWidth="1"/>
    <col min="11" max="11" width="13" style="3" bestFit="1" customWidth="1"/>
    <col min="12" max="12" width="17.5" style="18" customWidth="1"/>
    <col min="13" max="13" width="17.33203125" style="18" customWidth="1"/>
    <col min="14" max="14" width="13.1640625" style="3" bestFit="1" customWidth="1"/>
    <col min="15" max="15" width="17.5" style="18" customWidth="1"/>
    <col min="16" max="16" width="17.33203125" style="18" customWidth="1"/>
    <col min="17" max="19" width="13" style="3" bestFit="1" customWidth="1"/>
    <col min="20" max="20" width="13.6640625" style="3" bestFit="1" customWidth="1"/>
    <col min="21" max="28" width="14.6640625" style="3" bestFit="1" customWidth="1"/>
    <col min="29" max="16384" width="10.83203125" style="3"/>
  </cols>
  <sheetData>
    <row r="1" spans="1:39" x14ac:dyDescent="0.2">
      <c r="K1"/>
      <c r="N1"/>
      <c r="Q1"/>
      <c r="R1"/>
      <c r="S1"/>
      <c r="T1"/>
      <c r="U1"/>
      <c r="V1"/>
      <c r="W1"/>
      <c r="X1"/>
      <c r="Y1"/>
      <c r="Z1"/>
      <c r="AA1"/>
      <c r="AB1"/>
    </row>
    <row r="2" spans="1:39" x14ac:dyDescent="0.2">
      <c r="C2" s="3"/>
      <c r="D2" s="3"/>
      <c r="E2" s="3"/>
      <c r="F2" s="3"/>
      <c r="G2" s="3"/>
      <c r="H2" s="3"/>
      <c r="I2" s="3"/>
      <c r="J2" s="3"/>
      <c r="K2"/>
      <c r="L2"/>
      <c r="M2"/>
      <c r="N2"/>
      <c r="O2"/>
      <c r="P2"/>
      <c r="Q2"/>
      <c r="R2"/>
      <c r="S2"/>
      <c r="T2"/>
      <c r="U2"/>
    </row>
    <row r="3" spans="1:39" ht="22" x14ac:dyDescent="0.3">
      <c r="C3" s="43" t="s">
        <v>43</v>
      </c>
      <c r="D3" s="43"/>
      <c r="E3" s="9"/>
      <c r="F3" s="43" t="s">
        <v>13</v>
      </c>
      <c r="G3" s="43"/>
      <c r="H3" s="9"/>
      <c r="I3" s="9" t="s">
        <v>14</v>
      </c>
      <c r="J3" s="9"/>
      <c r="K3"/>
      <c r="L3"/>
      <c r="M3"/>
      <c r="N3"/>
      <c r="O3"/>
      <c r="P3" s="42"/>
      <c r="Q3" s="42"/>
      <c r="R3" s="42"/>
      <c r="S3" s="42"/>
      <c r="T3" s="42"/>
      <c r="U3" s="42"/>
    </row>
    <row r="4" spans="1:39" ht="22" x14ac:dyDescent="0.3">
      <c r="B4" s="9" t="s">
        <v>25</v>
      </c>
      <c r="K4"/>
      <c r="L4"/>
      <c r="M4"/>
      <c r="N4"/>
      <c r="O4"/>
      <c r="P4"/>
      <c r="Q4"/>
      <c r="R4"/>
      <c r="S4"/>
      <c r="T4"/>
      <c r="U4"/>
    </row>
    <row r="5" spans="1:39" x14ac:dyDescent="0.2">
      <c r="B5" s="3" t="s">
        <v>37</v>
      </c>
      <c r="C5" s="18">
        <f>Exploitatiebegroting!C5</f>
        <v>157500</v>
      </c>
      <c r="F5" s="18">
        <f>Exploitatiebegroting!F5</f>
        <v>196875</v>
      </c>
      <c r="I5" s="18">
        <f>Exploitatiebegroting!I5</f>
        <v>255937.5</v>
      </c>
      <c r="K5"/>
      <c r="L5"/>
      <c r="M5"/>
      <c r="N5"/>
      <c r="O5"/>
      <c r="P5"/>
      <c r="Q5"/>
      <c r="R5"/>
      <c r="S5"/>
      <c r="T5"/>
      <c r="U5"/>
    </row>
    <row r="6" spans="1:39" ht="17" thickBot="1" x14ac:dyDescent="0.25">
      <c r="B6" s="3" t="s">
        <v>38</v>
      </c>
      <c r="C6" s="23">
        <f>Exploitatiebegroting!C6</f>
        <v>54000</v>
      </c>
      <c r="D6" s="23"/>
      <c r="F6" s="23">
        <f>Exploitatiebegroting!F6</f>
        <v>75600</v>
      </c>
      <c r="G6" s="23"/>
      <c r="I6" s="23">
        <f>Exploitatiebegroting!I6</f>
        <v>113400</v>
      </c>
      <c r="J6" s="23"/>
      <c r="K6"/>
      <c r="L6"/>
      <c r="M6"/>
      <c r="N6"/>
      <c r="O6"/>
      <c r="P6"/>
      <c r="Q6"/>
      <c r="R6"/>
      <c r="S6"/>
      <c r="T6"/>
      <c r="U6"/>
    </row>
    <row r="7" spans="1:39" s="8" customFormat="1" x14ac:dyDescent="0.2">
      <c r="A7" s="3"/>
      <c r="B7" s="3" t="s">
        <v>18</v>
      </c>
      <c r="C7" s="18"/>
      <c r="D7" s="18">
        <f>SUM(C5+C6)</f>
        <v>211500</v>
      </c>
      <c r="E7" s="18"/>
      <c r="F7" s="18"/>
      <c r="G7" s="18">
        <f>SUM(F5+F6)</f>
        <v>272475</v>
      </c>
      <c r="H7" s="18"/>
      <c r="I7" s="18"/>
      <c r="J7" s="18">
        <f>SUM(I5+I6)</f>
        <v>369337.5</v>
      </c>
      <c r="K7"/>
      <c r="L7"/>
      <c r="M7"/>
      <c r="N7"/>
      <c r="O7"/>
      <c r="P7"/>
      <c r="Q7"/>
      <c r="R7"/>
      <c r="S7"/>
      <c r="T7"/>
      <c r="U7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x14ac:dyDescent="0.2">
      <c r="K8"/>
      <c r="L8"/>
      <c r="M8"/>
      <c r="N8"/>
      <c r="O8"/>
      <c r="P8"/>
      <c r="Q8"/>
      <c r="R8"/>
      <c r="S8"/>
      <c r="T8"/>
      <c r="U8"/>
    </row>
    <row r="9" spans="1:39" x14ac:dyDescent="0.2">
      <c r="K9"/>
      <c r="L9"/>
      <c r="M9"/>
      <c r="N9"/>
      <c r="O9"/>
      <c r="P9"/>
      <c r="Q9"/>
      <c r="R9"/>
      <c r="S9"/>
      <c r="T9"/>
      <c r="U9"/>
    </row>
    <row r="10" spans="1:39" x14ac:dyDescent="0.2">
      <c r="K10"/>
      <c r="L10"/>
      <c r="M10"/>
      <c r="N10"/>
      <c r="O10"/>
      <c r="P10"/>
      <c r="Q10"/>
      <c r="R10"/>
      <c r="S10"/>
      <c r="T10"/>
      <c r="U10"/>
    </row>
    <row r="11" spans="1:39" s="10" customFormat="1" ht="22" x14ac:dyDescent="0.3">
      <c r="A11" s="3"/>
      <c r="B11" s="9" t="s">
        <v>26</v>
      </c>
      <c r="C11" s="18"/>
      <c r="D11" s="18"/>
      <c r="E11" s="18"/>
      <c r="F11" s="18"/>
      <c r="G11" s="18"/>
      <c r="H11" s="18"/>
      <c r="I11" s="18"/>
      <c r="J11" s="18"/>
      <c r="K11"/>
      <c r="L11"/>
      <c r="M11"/>
      <c r="N11"/>
      <c r="O11"/>
      <c r="P11"/>
      <c r="Q11"/>
      <c r="R11"/>
      <c r="S11"/>
      <c r="T11"/>
      <c r="U11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39" s="10" customFormat="1" x14ac:dyDescent="0.2">
      <c r="A12" s="3"/>
      <c r="B12" s="3" t="s">
        <v>19</v>
      </c>
      <c r="C12" s="18">
        <f>Exploitatiebegroting!C12+Exploitatiebegroting!C13</f>
        <v>182000</v>
      </c>
      <c r="D12" s="18"/>
      <c r="E12" s="18"/>
      <c r="F12" s="18">
        <f>Exploitatiebegroting!F12+Exploitatiebegroting!F13</f>
        <v>209299.99999999997</v>
      </c>
      <c r="G12" s="18"/>
      <c r="H12" s="18"/>
      <c r="I12" s="18">
        <f>Exploitatiebegroting!I12+Exploitatiebegroting!I13</f>
        <v>279694.99999999994</v>
      </c>
      <c r="J12" s="18"/>
      <c r="K12"/>
      <c r="L12"/>
      <c r="M12"/>
      <c r="N12"/>
      <c r="O12"/>
      <c r="P12"/>
      <c r="Q12"/>
      <c r="R12"/>
      <c r="S12"/>
      <c r="T12"/>
      <c r="U12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39" x14ac:dyDescent="0.2">
      <c r="B13" s="3" t="s">
        <v>32</v>
      </c>
      <c r="C13" s="18">
        <f>Exploitatiebegroting!C15</f>
        <v>8000</v>
      </c>
      <c r="F13" s="18">
        <f>Exploitatiebegroting!F15</f>
        <v>8400</v>
      </c>
      <c r="I13" s="18">
        <f>Exploitatiebegroting!I15</f>
        <v>8820</v>
      </c>
      <c r="K13"/>
      <c r="L13"/>
      <c r="M13"/>
      <c r="N13"/>
      <c r="O13"/>
      <c r="P13"/>
      <c r="Q13"/>
      <c r="R13"/>
      <c r="S13"/>
      <c r="T13"/>
      <c r="U13"/>
    </row>
    <row r="14" spans="1:39" x14ac:dyDescent="0.2">
      <c r="B14" s="3" t="s">
        <v>45</v>
      </c>
      <c r="C14" s="18">
        <f>Exploitatiebegroting!C14</f>
        <v>5000</v>
      </c>
      <c r="F14" s="18">
        <f>Exploitatiebegroting!F14</f>
        <v>5500</v>
      </c>
      <c r="I14" s="18">
        <f>Exploitatiebegroting!I14</f>
        <v>6050.0000000000009</v>
      </c>
      <c r="K14"/>
      <c r="L14"/>
      <c r="M14"/>
      <c r="N14"/>
      <c r="O14"/>
      <c r="P14"/>
      <c r="Q14"/>
      <c r="R14"/>
      <c r="S14"/>
      <c r="T14"/>
      <c r="U14"/>
    </row>
    <row r="15" spans="1:39" x14ac:dyDescent="0.2">
      <c r="B15" s="3" t="s">
        <v>20</v>
      </c>
      <c r="C15" s="18">
        <f>Exploitatiebegroting!C16</f>
        <v>7500</v>
      </c>
      <c r="F15" s="18">
        <f>Exploitatiebegroting!F16</f>
        <v>7875</v>
      </c>
      <c r="I15" s="18">
        <f>Exploitatiebegroting!I16</f>
        <v>8268.75</v>
      </c>
      <c r="K15"/>
      <c r="L15"/>
      <c r="M15"/>
      <c r="N15"/>
      <c r="O15"/>
      <c r="P15"/>
      <c r="Q15"/>
      <c r="R15"/>
      <c r="S15"/>
      <c r="T15"/>
      <c r="U15"/>
    </row>
    <row r="16" spans="1:39" x14ac:dyDescent="0.2">
      <c r="B16" s="3" t="s">
        <v>33</v>
      </c>
      <c r="C16" s="18">
        <f>Exploitatiebegroting!C17</f>
        <v>10000</v>
      </c>
      <c r="F16" s="18">
        <f>Exploitatiebegroting!F17</f>
        <v>7500</v>
      </c>
      <c r="I16" s="18">
        <f>Exploitatiebegroting!I17</f>
        <v>3750</v>
      </c>
      <c r="K16"/>
      <c r="L16"/>
      <c r="M16"/>
      <c r="N16"/>
      <c r="O16"/>
      <c r="P16"/>
      <c r="Q16"/>
      <c r="R16"/>
      <c r="S16"/>
      <c r="T16"/>
      <c r="U16"/>
    </row>
    <row r="17" spans="1:39" x14ac:dyDescent="0.2">
      <c r="B17" s="3" t="s">
        <v>34</v>
      </c>
      <c r="C17" s="18">
        <f>Exploitatiebegroting!C18</f>
        <v>600</v>
      </c>
      <c r="F17" s="18">
        <f>Exploitatiebegroting!F18</f>
        <v>600</v>
      </c>
      <c r="I17" s="18">
        <f>Exploitatiebegroting!I18</f>
        <v>600</v>
      </c>
      <c r="K17"/>
      <c r="L17"/>
      <c r="M17"/>
      <c r="N17"/>
      <c r="O17"/>
      <c r="P17"/>
      <c r="Q17"/>
      <c r="R17"/>
      <c r="S17"/>
      <c r="T17"/>
      <c r="U17"/>
    </row>
    <row r="18" spans="1:39" ht="17" thickBot="1" x14ac:dyDescent="0.25">
      <c r="B18" s="3" t="s">
        <v>44</v>
      </c>
      <c r="C18" s="23">
        <f>Exploitatiebegroting!C19</f>
        <v>3000</v>
      </c>
      <c r="D18" s="23"/>
      <c r="F18" s="23">
        <f>Exploitatiebegroting!F19</f>
        <v>3300.0000000000005</v>
      </c>
      <c r="G18" s="23"/>
      <c r="I18" s="23">
        <f>Exploitatiebegroting!I19</f>
        <v>3960.0000000000005</v>
      </c>
      <c r="J18" s="23"/>
      <c r="K18"/>
      <c r="L18"/>
      <c r="M18"/>
      <c r="N18"/>
      <c r="O18"/>
      <c r="P18"/>
      <c r="Q18"/>
      <c r="R18"/>
      <c r="S18"/>
      <c r="T18"/>
      <c r="U18"/>
    </row>
    <row r="19" spans="1:39" s="10" customFormat="1" x14ac:dyDescent="0.2">
      <c r="A19" s="3"/>
      <c r="B19" s="3" t="s">
        <v>21</v>
      </c>
      <c r="C19" s="18"/>
      <c r="D19" s="18">
        <f>SUM(C12:C18)</f>
        <v>216100</v>
      </c>
      <c r="E19" s="18"/>
      <c r="F19" s="18"/>
      <c r="G19" s="18">
        <f>SUM(F12:F18)</f>
        <v>242474.99999999997</v>
      </c>
      <c r="H19" s="18"/>
      <c r="I19" s="18"/>
      <c r="J19" s="18">
        <f>SUM(I12:I18)</f>
        <v>311143.74999999994</v>
      </c>
      <c r="K19"/>
      <c r="L19"/>
      <c r="M19"/>
      <c r="N19"/>
      <c r="O19"/>
      <c r="P19"/>
      <c r="Q19"/>
      <c r="R19"/>
      <c r="S19"/>
      <c r="T19"/>
      <c r="U19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39" s="10" customFormat="1" x14ac:dyDescent="0.2">
      <c r="A20" s="3"/>
      <c r="B20" s="3"/>
      <c r="C20" s="18"/>
      <c r="D20" s="18"/>
      <c r="E20" s="18"/>
      <c r="F20" s="18"/>
      <c r="G20" s="18"/>
      <c r="H20" s="18"/>
      <c r="I20" s="18"/>
      <c r="J20" s="18"/>
      <c r="K20"/>
      <c r="L20"/>
      <c r="M20"/>
      <c r="N20"/>
      <c r="O20"/>
      <c r="P20"/>
      <c r="Q20"/>
      <c r="R20"/>
      <c r="S20"/>
      <c r="T20"/>
      <c r="U20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39" s="10" customFormat="1" ht="22" x14ac:dyDescent="0.3">
      <c r="A21" s="3"/>
      <c r="B21" s="9" t="s">
        <v>22</v>
      </c>
      <c r="C21" s="18"/>
      <c r="D21" s="18"/>
      <c r="E21" s="18"/>
      <c r="F21" s="18"/>
      <c r="G21" s="18"/>
      <c r="H21" s="18"/>
      <c r="I21" s="18"/>
      <c r="J21" s="18"/>
      <c r="K21"/>
      <c r="L21"/>
      <c r="M21"/>
      <c r="N21"/>
      <c r="O21"/>
      <c r="P21"/>
      <c r="Q21"/>
      <c r="R21"/>
      <c r="S21"/>
      <c r="T21"/>
      <c r="U21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39" s="10" customFormat="1" x14ac:dyDescent="0.2">
      <c r="A22" s="3"/>
      <c r="B22" s="3" t="s">
        <v>25</v>
      </c>
      <c r="C22" s="18">
        <f>D7</f>
        <v>211500</v>
      </c>
      <c r="D22" s="18"/>
      <c r="E22" s="18"/>
      <c r="F22" s="18">
        <f>G7</f>
        <v>272475</v>
      </c>
      <c r="G22" s="18"/>
      <c r="H22" s="18"/>
      <c r="I22" s="18">
        <f>J7</f>
        <v>369337.5</v>
      </c>
      <c r="J22" s="18"/>
      <c r="K22"/>
      <c r="L22"/>
      <c r="M22"/>
      <c r="N22"/>
      <c r="O22"/>
      <c r="P22"/>
      <c r="Q22"/>
      <c r="R22"/>
      <c r="S22"/>
      <c r="T22"/>
      <c r="U22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39" s="10" customFormat="1" ht="17" thickBot="1" x14ac:dyDescent="0.25">
      <c r="A23" s="3"/>
      <c r="B23" s="3" t="s">
        <v>26</v>
      </c>
      <c r="C23" s="23">
        <f>D19</f>
        <v>216100</v>
      </c>
      <c r="D23" s="23"/>
      <c r="E23" s="18"/>
      <c r="F23" s="23">
        <f>G19</f>
        <v>242474.99999999997</v>
      </c>
      <c r="G23" s="23"/>
      <c r="H23" s="18"/>
      <c r="I23" s="23">
        <f>J19</f>
        <v>311143.74999999994</v>
      </c>
      <c r="J23" s="23"/>
      <c r="K23"/>
      <c r="L23"/>
      <c r="M23"/>
      <c r="N23"/>
      <c r="O23"/>
      <c r="P23"/>
      <c r="Q23"/>
      <c r="R23"/>
      <c r="S23"/>
      <c r="T23"/>
      <c r="U2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 s="36" customFormat="1" x14ac:dyDescent="0.2">
      <c r="A24" s="33"/>
      <c r="B24" s="33" t="s">
        <v>22</v>
      </c>
      <c r="C24" s="25"/>
      <c r="D24" s="25">
        <f>D7-D19</f>
        <v>-4600</v>
      </c>
      <c r="E24" s="25"/>
      <c r="F24" s="25"/>
      <c r="G24" s="25">
        <f>G7-G19</f>
        <v>30000.000000000029</v>
      </c>
      <c r="H24" s="25"/>
      <c r="I24" s="25"/>
      <c r="J24" s="25">
        <f>J7-J19</f>
        <v>58193.750000000058</v>
      </c>
      <c r="K24"/>
      <c r="L24"/>
      <c r="M24"/>
      <c r="N24"/>
      <c r="O24"/>
      <c r="P24"/>
      <c r="Q24"/>
      <c r="R24"/>
      <c r="S24"/>
      <c r="T24"/>
      <c r="U24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</row>
    <row r="25" spans="1:39" s="10" customFormat="1" x14ac:dyDescent="0.2">
      <c r="A25" s="3"/>
      <c r="B25" s="3"/>
      <c r="C25" s="18"/>
      <c r="D25" s="18"/>
      <c r="E25" s="18"/>
      <c r="F25" s="18"/>
      <c r="G25" s="18"/>
      <c r="H25" s="18"/>
      <c r="I25" s="18"/>
      <c r="J25" s="18"/>
      <c r="K25"/>
      <c r="L25"/>
      <c r="M25"/>
      <c r="N25"/>
      <c r="O25"/>
      <c r="P25"/>
      <c r="Q25"/>
      <c r="R25"/>
      <c r="S25"/>
      <c r="T25"/>
      <c r="U25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39" s="33" customFormat="1" x14ac:dyDescent="0.2">
      <c r="B26" s="33" t="s">
        <v>23</v>
      </c>
      <c r="C26" s="25"/>
      <c r="D26" s="25">
        <f>IF(D24&lt;=0,0,D24*0.19)</f>
        <v>0</v>
      </c>
      <c r="E26" s="25"/>
      <c r="F26" s="25"/>
      <c r="G26" s="25">
        <f>G24*0.19</f>
        <v>5700.0000000000055</v>
      </c>
      <c r="H26" s="25"/>
      <c r="I26" s="25"/>
      <c r="J26" s="25">
        <f>J24*0.19</f>
        <v>11056.812500000011</v>
      </c>
      <c r="K26"/>
      <c r="L26"/>
      <c r="M26"/>
      <c r="N26"/>
      <c r="O26"/>
      <c r="P26"/>
      <c r="Q26"/>
      <c r="R26"/>
      <c r="S26"/>
      <c r="T26"/>
      <c r="U26"/>
    </row>
    <row r="27" spans="1:39" s="10" customFormat="1" x14ac:dyDescent="0.2">
      <c r="A27" s="3"/>
      <c r="B27" s="3"/>
      <c r="C27" s="18"/>
      <c r="D27" s="18"/>
      <c r="E27" s="18"/>
      <c r="F27" s="18"/>
      <c r="G27" s="18"/>
      <c r="H27" s="18"/>
      <c r="I27" s="18"/>
      <c r="J27" s="18"/>
      <c r="K27"/>
      <c r="L27"/>
      <c r="M27"/>
      <c r="N27"/>
      <c r="O27"/>
      <c r="P27"/>
      <c r="Q27"/>
      <c r="R27"/>
      <c r="S27"/>
      <c r="T27"/>
      <c r="U27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pans="1:39" x14ac:dyDescent="0.2">
      <c r="K28"/>
      <c r="L28"/>
      <c r="M28"/>
      <c r="N28"/>
      <c r="O28"/>
      <c r="P28"/>
      <c r="Q28"/>
      <c r="R28"/>
      <c r="S28"/>
      <c r="T28"/>
      <c r="U28"/>
    </row>
    <row r="29" spans="1:39" ht="22" x14ac:dyDescent="0.3">
      <c r="B29" s="9" t="s">
        <v>24</v>
      </c>
      <c r="C29" s="28"/>
      <c r="D29" s="28">
        <f>D24-D26</f>
        <v>-4600</v>
      </c>
      <c r="E29" s="28"/>
      <c r="F29" s="28"/>
      <c r="G29" s="28">
        <f>G24-G26</f>
        <v>24300.000000000022</v>
      </c>
      <c r="H29" s="28"/>
      <c r="I29" s="28"/>
      <c r="J29" s="28">
        <f>J24-J26</f>
        <v>47136.937500000044</v>
      </c>
      <c r="K29"/>
      <c r="L29"/>
      <c r="M29"/>
      <c r="N29"/>
      <c r="O29"/>
      <c r="P29"/>
      <c r="Q29"/>
      <c r="R29"/>
      <c r="S29"/>
      <c r="T29"/>
      <c r="U29"/>
    </row>
    <row r="30" spans="1:39" x14ac:dyDescent="0.2">
      <c r="K30"/>
      <c r="L30"/>
      <c r="M30"/>
      <c r="N30"/>
      <c r="O30"/>
      <c r="P30"/>
      <c r="Q30"/>
      <c r="R30"/>
      <c r="S30"/>
      <c r="T30"/>
      <c r="U30"/>
    </row>
    <row r="31" spans="1:39" x14ac:dyDescent="0.2">
      <c r="K31"/>
      <c r="L31"/>
      <c r="M31"/>
      <c r="N31"/>
      <c r="O31"/>
      <c r="P31"/>
      <c r="Q31"/>
      <c r="R31"/>
      <c r="S31"/>
      <c r="T31"/>
      <c r="U31"/>
    </row>
    <row r="32" spans="1:39" ht="22" x14ac:dyDescent="0.3">
      <c r="B32" s="9" t="s">
        <v>39</v>
      </c>
      <c r="K32"/>
      <c r="L32"/>
      <c r="M32"/>
      <c r="N32"/>
      <c r="O32"/>
      <c r="P32"/>
      <c r="Q32"/>
      <c r="R32"/>
      <c r="S32"/>
      <c r="T32"/>
      <c r="U32"/>
    </row>
    <row r="33" spans="2:21" x14ac:dyDescent="0.2">
      <c r="B33" s="3" t="s">
        <v>40</v>
      </c>
      <c r="C33" s="18">
        <v>60000</v>
      </c>
      <c r="F33" s="18">
        <f>D35</f>
        <v>55400</v>
      </c>
      <c r="I33" s="18">
        <f>G35</f>
        <v>79700.000000000029</v>
      </c>
      <c r="K33"/>
      <c r="L33"/>
      <c r="M33"/>
      <c r="N33"/>
      <c r="O33"/>
      <c r="P33"/>
      <c r="Q33"/>
      <c r="R33"/>
      <c r="S33"/>
      <c r="T33"/>
      <c r="U33"/>
    </row>
    <row r="34" spans="2:21" ht="17" thickBot="1" x14ac:dyDescent="0.25">
      <c r="B34" s="3" t="s">
        <v>41</v>
      </c>
      <c r="C34" s="23">
        <f>D29</f>
        <v>-4600</v>
      </c>
      <c r="D34" s="23"/>
      <c r="F34" s="23">
        <f>G29</f>
        <v>24300.000000000022</v>
      </c>
      <c r="G34" s="23"/>
      <c r="I34" s="23">
        <f>J29</f>
        <v>47136.937500000044</v>
      </c>
      <c r="J34" s="23"/>
      <c r="K34"/>
      <c r="L34"/>
      <c r="M34"/>
      <c r="N34"/>
      <c r="O34"/>
      <c r="P34"/>
      <c r="Q34"/>
      <c r="R34"/>
      <c r="S34"/>
      <c r="T34"/>
      <c r="U34"/>
    </row>
    <row r="35" spans="2:21" s="33" customFormat="1" x14ac:dyDescent="0.2">
      <c r="B35" s="33" t="s">
        <v>42</v>
      </c>
      <c r="C35" s="25"/>
      <c r="D35" s="25">
        <f>C33+C34</f>
        <v>55400</v>
      </c>
      <c r="E35" s="25"/>
      <c r="F35" s="25"/>
      <c r="G35" s="25">
        <f>F33+F34</f>
        <v>79700.000000000029</v>
      </c>
      <c r="H35" s="25"/>
      <c r="I35" s="25"/>
      <c r="J35" s="25">
        <f>I33+I34</f>
        <v>126836.93750000007</v>
      </c>
      <c r="K35"/>
      <c r="L35"/>
      <c r="M35"/>
      <c r="N35"/>
      <c r="O35"/>
      <c r="P35"/>
      <c r="Q35"/>
      <c r="R35"/>
      <c r="S35"/>
      <c r="T35"/>
      <c r="U35"/>
    </row>
    <row r="36" spans="2:21" x14ac:dyDescent="0.2">
      <c r="L36"/>
      <c r="M36"/>
      <c r="N36"/>
      <c r="O36"/>
      <c r="P36"/>
      <c r="Q36"/>
      <c r="R36"/>
      <c r="S36"/>
      <c r="T36"/>
      <c r="U36"/>
    </row>
    <row r="37" spans="2:21" x14ac:dyDescent="0.2">
      <c r="H37"/>
      <c r="I37"/>
      <c r="J37"/>
      <c r="L37"/>
      <c r="M37"/>
      <c r="N37"/>
      <c r="O37"/>
      <c r="P37"/>
      <c r="Q37"/>
      <c r="R37"/>
      <c r="S37"/>
      <c r="T37"/>
      <c r="U37"/>
    </row>
    <row r="38" spans="2:21" x14ac:dyDescent="0.2">
      <c r="H38"/>
      <c r="I38"/>
      <c r="J38"/>
      <c r="L38"/>
      <c r="M38"/>
      <c r="N38"/>
      <c r="O38"/>
      <c r="P38"/>
      <c r="Q38"/>
      <c r="R38"/>
      <c r="S38"/>
      <c r="T38"/>
      <c r="U38"/>
    </row>
    <row r="39" spans="2:21" x14ac:dyDescent="0.2">
      <c r="C39" s="29"/>
      <c r="D39" s="29"/>
      <c r="E39" s="29"/>
      <c r="F39" s="29"/>
      <c r="G39" s="31"/>
      <c r="H39"/>
      <c r="I39"/>
      <c r="J39"/>
      <c r="K39" s="15"/>
      <c r="L39"/>
      <c r="M39"/>
      <c r="N39"/>
      <c r="O39"/>
      <c r="P39"/>
      <c r="Q39"/>
      <c r="R39"/>
      <c r="S39"/>
      <c r="T39"/>
      <c r="U39"/>
    </row>
    <row r="40" spans="2:21" x14ac:dyDescent="0.2">
      <c r="G40" s="32"/>
      <c r="H40"/>
      <c r="I40"/>
      <c r="J40"/>
      <c r="K40" s="14"/>
      <c r="L40"/>
      <c r="M40"/>
      <c r="N40"/>
      <c r="O40"/>
      <c r="P40"/>
      <c r="Q40"/>
      <c r="R40"/>
      <c r="S40"/>
      <c r="T40"/>
      <c r="U40"/>
    </row>
    <row r="41" spans="2:21" x14ac:dyDescent="0.2">
      <c r="L41" s="3"/>
      <c r="M41" s="3"/>
      <c r="O41" s="3"/>
      <c r="P41" s="3"/>
    </row>
    <row r="42" spans="2:21" x14ac:dyDescent="0.2">
      <c r="L42" s="3"/>
      <c r="M42" s="3"/>
      <c r="O42" s="3"/>
      <c r="P42" s="3"/>
    </row>
    <row r="43" spans="2:21" x14ac:dyDescent="0.2">
      <c r="L43" s="3"/>
      <c r="M43" s="3"/>
      <c r="O43" s="3"/>
      <c r="P43" s="3"/>
    </row>
    <row r="44" spans="2:21" x14ac:dyDescent="0.2">
      <c r="D44" s="30"/>
      <c r="L44" s="3"/>
      <c r="M44" s="3"/>
      <c r="O44" s="3"/>
      <c r="P44" s="3"/>
    </row>
    <row r="47" spans="2:21" x14ac:dyDescent="0.2">
      <c r="U47" s="11"/>
    </row>
    <row r="48" spans="2:21" x14ac:dyDescent="0.2">
      <c r="U48" s="11"/>
    </row>
    <row r="49" spans="21:26" x14ac:dyDescent="0.2">
      <c r="U49" s="11"/>
    </row>
    <row r="50" spans="21:26" x14ac:dyDescent="0.2">
      <c r="U50" s="11"/>
    </row>
    <row r="51" spans="21:26" x14ac:dyDescent="0.2">
      <c r="U51" s="11"/>
    </row>
    <row r="52" spans="21:26" x14ac:dyDescent="0.2">
      <c r="U52" s="11"/>
      <c r="Z52" s="11"/>
    </row>
    <row r="53" spans="21:26" x14ac:dyDescent="0.2">
      <c r="U53" s="11"/>
      <c r="Z53" s="11"/>
    </row>
    <row r="54" spans="21:26" x14ac:dyDescent="0.2">
      <c r="U54" s="11"/>
      <c r="Z54" s="11"/>
    </row>
    <row r="55" spans="21:26" x14ac:dyDescent="0.2">
      <c r="U55" s="11"/>
      <c r="Z55" s="11"/>
    </row>
    <row r="56" spans="21:26" x14ac:dyDescent="0.2">
      <c r="U56" s="11"/>
      <c r="Z56" s="11"/>
    </row>
    <row r="57" spans="21:26" x14ac:dyDescent="0.2">
      <c r="U57" s="11"/>
      <c r="Z57" s="11"/>
    </row>
    <row r="58" spans="21:26" x14ac:dyDescent="0.2">
      <c r="U58" s="11"/>
      <c r="Z58" s="11"/>
    </row>
    <row r="59" spans="21:26" x14ac:dyDescent="0.2">
      <c r="U59" s="11"/>
      <c r="Z59" s="11"/>
    </row>
    <row r="60" spans="21:26" x14ac:dyDescent="0.2">
      <c r="U60" s="11"/>
      <c r="Z60" s="11"/>
    </row>
    <row r="61" spans="21:26" x14ac:dyDescent="0.2">
      <c r="U61" s="11"/>
      <c r="Z61" s="11"/>
    </row>
    <row r="62" spans="21:26" x14ac:dyDescent="0.2">
      <c r="U62" s="11"/>
      <c r="Z62" s="11"/>
    </row>
    <row r="63" spans="21:26" x14ac:dyDescent="0.2">
      <c r="U63" s="11"/>
      <c r="Z63" s="11"/>
    </row>
    <row r="64" spans="21:26" x14ac:dyDescent="0.2">
      <c r="U64" s="16"/>
      <c r="Z64" s="11"/>
    </row>
    <row r="65" spans="21:26" x14ac:dyDescent="0.2">
      <c r="U65" s="11"/>
      <c r="Z65" s="11"/>
    </row>
    <row r="66" spans="21:26" x14ac:dyDescent="0.2">
      <c r="U66" s="7"/>
      <c r="X66" s="11"/>
      <c r="Z66" s="11"/>
    </row>
    <row r="67" spans="21:26" x14ac:dyDescent="0.2">
      <c r="U67" s="11"/>
      <c r="X67" s="11"/>
      <c r="Z67" s="11"/>
    </row>
    <row r="68" spans="21:26" x14ac:dyDescent="0.2">
      <c r="U68" s="11"/>
      <c r="X68" s="11"/>
      <c r="Z68" s="11"/>
    </row>
    <row r="69" spans="21:26" x14ac:dyDescent="0.2">
      <c r="V69" s="7"/>
      <c r="X69" s="11"/>
      <c r="Z69" s="11"/>
    </row>
    <row r="70" spans="21:26" x14ac:dyDescent="0.2">
      <c r="V70" s="16"/>
      <c r="X70" s="11"/>
      <c r="Z70" s="11"/>
    </row>
    <row r="71" spans="21:26" x14ac:dyDescent="0.2">
      <c r="V71" s="16"/>
      <c r="X71" s="11"/>
      <c r="Z71" s="11"/>
    </row>
    <row r="72" spans="21:26" x14ac:dyDescent="0.2">
      <c r="V72" s="16"/>
      <c r="X72" s="11"/>
      <c r="Z72" s="11"/>
    </row>
    <row r="73" spans="21:26" x14ac:dyDescent="0.2">
      <c r="U73" s="16"/>
      <c r="V73" s="16"/>
      <c r="X73" s="11"/>
      <c r="Z73" s="11"/>
    </row>
    <row r="74" spans="21:26" x14ac:dyDescent="0.2">
      <c r="U74" s="16"/>
      <c r="V74" s="16"/>
      <c r="X74" s="11"/>
      <c r="Z74" s="11"/>
    </row>
    <row r="75" spans="21:26" x14ac:dyDescent="0.2">
      <c r="U75" s="16"/>
      <c r="V75" s="16"/>
      <c r="X75" s="11"/>
      <c r="Z75" s="11"/>
    </row>
    <row r="76" spans="21:26" x14ac:dyDescent="0.2">
      <c r="U76" s="16"/>
      <c r="V76" s="16"/>
      <c r="X76" s="11"/>
      <c r="Z76" s="11"/>
    </row>
    <row r="77" spans="21:26" x14ac:dyDescent="0.2">
      <c r="X77" s="11"/>
      <c r="Z77" s="11"/>
    </row>
    <row r="78" spans="21:26" x14ac:dyDescent="0.2">
      <c r="X78" s="11"/>
      <c r="Z78" s="11"/>
    </row>
    <row r="79" spans="21:26" x14ac:dyDescent="0.2">
      <c r="X79" s="11"/>
      <c r="Z79" s="11"/>
    </row>
    <row r="80" spans="21:26" x14ac:dyDescent="0.2">
      <c r="X80" s="11"/>
    </row>
    <row r="81" spans="24:24" x14ac:dyDescent="0.2">
      <c r="X81" s="11"/>
    </row>
    <row r="82" spans="24:24" x14ac:dyDescent="0.2">
      <c r="X82" s="11"/>
    </row>
    <row r="83" spans="24:24" x14ac:dyDescent="0.2">
      <c r="X83" s="11"/>
    </row>
    <row r="84" spans="24:24" x14ac:dyDescent="0.2">
      <c r="X84" s="11"/>
    </row>
    <row r="85" spans="24:24" x14ac:dyDescent="0.2">
      <c r="X85" s="11"/>
    </row>
  </sheetData>
  <mergeCells count="5">
    <mergeCell ref="T3:U3"/>
    <mergeCell ref="C3:D3"/>
    <mergeCell ref="F3:G3"/>
    <mergeCell ref="P3:Q3"/>
    <mergeCell ref="R3:S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Investerings-financieringsplan</vt:lpstr>
      <vt:lpstr>Exploitatiebegroting</vt:lpstr>
      <vt:lpstr>Financieringsbegroting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Jaap Hoogkamer</dc:creator>
  <cp:lastModifiedBy>Hoogkamer, Jaap</cp:lastModifiedBy>
  <dcterms:created xsi:type="dcterms:W3CDTF">2024-10-11T10:07:45Z</dcterms:created>
  <dcterms:modified xsi:type="dcterms:W3CDTF">2025-01-29T18:39:20Z</dcterms:modified>
</cp:coreProperties>
</file>